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vs.vm.gov.lv/Portal/webdav/27df4325-8c0d-4814-b0c7-51d614bada61/"/>
    </mc:Choice>
  </mc:AlternateContent>
  <xr:revisionPtr revIDLastSave="0" documentId="13_ncr:1_{883B21A5-F036-42D1-B82A-B06A65499DD0}" xr6:coauthVersionLast="47" xr6:coauthVersionMax="47" xr10:uidLastSave="{00000000-0000-0000-0000-000000000000}"/>
  <bookViews>
    <workbookView xWindow="-110" yWindow="-110" windowWidth="19420" windowHeight="10300" xr2:uid="{6BCE3FDA-E310-4F63-83C0-B272070839B6}"/>
  </bookViews>
  <sheets>
    <sheet name="speciālisti_SAIRIS" sheetId="2" r:id="rId1"/>
    <sheet name="Funkcionālie speciālisti" sheetId="1" r:id="rId2"/>
    <sheet name="ĢĀP_prognoze" sheetId="6" r:id="rId3"/>
    <sheet name="Zobārsti" sheetId="4" r:id="rId4"/>
  </sheets>
  <definedNames>
    <definedName name="_xlnm._FilterDatabase" localSheetId="1" hidden="1">'Funkcionālie speciālisti'!$B$13:$F$44</definedName>
    <definedName name="_xlnm._FilterDatabase" localSheetId="2" hidden="1">ĢĀP_prognoze!$B$10:$L$10</definedName>
    <definedName name="_xlnm._FilterDatabase" localSheetId="3" hidden="1">Zobārsti!$B$13:$F$51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" l="1"/>
  <c r="D183" i="2"/>
  <c r="F51" i="4"/>
  <c r="E51" i="4"/>
  <c r="D51" i="4"/>
  <c r="C51" i="4"/>
  <c r="F31" i="1"/>
  <c r="D192" i="2"/>
  <c r="D119" i="2"/>
  <c r="D33" i="2"/>
  <c r="D54" i="2"/>
  <c r="D62" i="2"/>
  <c r="D67" i="2"/>
  <c r="D84" i="2"/>
  <c r="D99" i="2"/>
  <c r="D112" i="2"/>
  <c r="D121" i="2"/>
  <c r="D123" i="2"/>
  <c r="D127" i="2"/>
  <c r="D131" i="2"/>
  <c r="D150" i="2"/>
  <c r="D157" i="2"/>
  <c r="D186" i="2"/>
  <c r="D197" i="2"/>
  <c r="D213" i="2"/>
  <c r="D225" i="2"/>
  <c r="D227" i="2"/>
  <c r="D229" i="2"/>
  <c r="D232" i="2"/>
  <c r="D242" i="2"/>
  <c r="D258" i="2"/>
  <c r="D265" i="2"/>
  <c r="D270" i="2"/>
  <c r="D276" i="2"/>
  <c r="D288" i="2"/>
  <c r="D290" i="2"/>
  <c r="D293" i="2"/>
  <c r="D317" i="2"/>
  <c r="D345" i="2"/>
  <c r="D366" i="2"/>
  <c r="C257" i="2"/>
  <c r="D255" i="2" s="1"/>
  <c r="C179" i="2"/>
  <c r="D177" i="2" s="1"/>
  <c r="E42" i="1" l="1"/>
  <c r="E39" i="1"/>
  <c r="E37" i="1"/>
  <c r="F35" i="1"/>
  <c r="F32" i="1"/>
  <c r="F24" i="1"/>
  <c r="E35" i="1"/>
  <c r="D39" i="1"/>
  <c r="D36" i="1"/>
  <c r="C24" i="1"/>
  <c r="C302" i="2" l="1"/>
  <c r="D299" i="2" s="1"/>
  <c r="D295" i="2"/>
  <c r="C284" i="2"/>
  <c r="D283" i="2" s="1"/>
  <c r="D281" i="2"/>
  <c r="C254" i="2"/>
  <c r="C253" i="2"/>
  <c r="C248" i="2"/>
  <c r="C246" i="2"/>
  <c r="C245" i="2"/>
  <c r="C240" i="2"/>
  <c r="D234" i="2" s="1"/>
  <c r="C218" i="2"/>
  <c r="D215" i="2" s="1"/>
  <c r="C211" i="2"/>
  <c r="D210" i="2" s="1"/>
  <c r="C209" i="2"/>
  <c r="D199" i="2" s="1"/>
  <c r="D188" i="2"/>
  <c r="C175" i="2"/>
  <c r="C174" i="2"/>
  <c r="C172" i="2"/>
  <c r="D169" i="2" s="1"/>
  <c r="C164" i="2"/>
  <c r="D159" i="2" s="1"/>
  <c r="C106" i="2"/>
  <c r="D101" i="2" s="1"/>
  <c r="C95" i="2"/>
  <c r="C93" i="2"/>
  <c r="C92" i="2"/>
  <c r="C88" i="2"/>
  <c r="C87" i="2"/>
  <c r="C73" i="2"/>
  <c r="D70" i="2" s="1"/>
  <c r="C61" i="2"/>
  <c r="D60" i="2" s="1"/>
  <c r="C43" i="2"/>
  <c r="C41" i="2"/>
  <c r="C20" i="2"/>
  <c r="C15" i="2"/>
  <c r="D36" i="2" l="1"/>
  <c r="D86" i="2"/>
  <c r="D244" i="2"/>
  <c r="D13" i="2"/>
  <c r="D173" i="2"/>
  <c r="D12" i="2" l="1"/>
  <c r="D376" i="2"/>
</calcChain>
</file>

<file path=xl/sharedStrings.xml><?xml version="1.0" encoding="utf-8"?>
<sst xmlns="http://schemas.openxmlformats.org/spreadsheetml/2006/main" count="529" uniqueCount="227">
  <si>
    <t>Ārstniecības iestāde</t>
  </si>
  <si>
    <t>sertificēts fizioterapeits</t>
  </si>
  <si>
    <t>sertificēts ergoterapeits</t>
  </si>
  <si>
    <t xml:space="preserve">sertificēts audiologopēds </t>
  </si>
  <si>
    <t>sertificēts mākslas terapeits</t>
  </si>
  <si>
    <t xml:space="preserve">SIA “Dobeles un apkārtnes slimnīca” </t>
  </si>
  <si>
    <t>SIA "Rēzeknes slimnīca"</t>
  </si>
  <si>
    <t>SIA "Ziemeļkurzemes reģionālā slimnīca"</t>
  </si>
  <si>
    <t>VSIA "Strenču psihoneiroloģiskā slimnīca"</t>
  </si>
  <si>
    <t>SIA "Kuldīgas slimnīca"</t>
  </si>
  <si>
    <t>VSIA "Paula Stardiņa klīniskā universitātes slimnīca"</t>
  </si>
  <si>
    <t>VSIA "Daugavpils psihoneiroloģiskā slimnīca"</t>
  </si>
  <si>
    <t>Daugavpils slimnīca</t>
  </si>
  <si>
    <t>Aknīstes slimnīca</t>
  </si>
  <si>
    <t>SIA "Rīgas Austrumu klīniskā universitātes slimnīca"</t>
  </si>
  <si>
    <t>SIA "Jēkabpils reģionālā slimnīca"</t>
  </si>
  <si>
    <t>SIA "Balvu un Gulbenes slimnīcu apvienība"</t>
  </si>
  <si>
    <t>SIA "Krāslavas slimnīca"</t>
  </si>
  <si>
    <t>VSIA "Nacionālais rehabilitācijas centrs "Vaivari""</t>
  </si>
  <si>
    <t>SIA "Jūrmalas slimnīca"</t>
  </si>
  <si>
    <t>VSIA "Piejūras slimnīca"</t>
  </si>
  <si>
    <t>VSIA "Nacionālais psihiskās veselības centrs"</t>
  </si>
  <si>
    <t>SIA "Alūksnes slimnīca"</t>
  </si>
  <si>
    <t>SIA "Cēsu klīnika"</t>
  </si>
  <si>
    <t>SIA "Jelgavas pilsētas slimnīca"</t>
  </si>
  <si>
    <t>VSIA "Bērnu klīniskā universitātes slimnīca"</t>
  </si>
  <si>
    <t>VSIA "Traumatoloģijas un ortopēdijas slimnīca"</t>
  </si>
  <si>
    <t>SIA "Rīgas 2.slimnīca"</t>
  </si>
  <si>
    <t>SIA "Daugavpils reģionālā slimnīca"</t>
  </si>
  <si>
    <t>SIA "Vidzemes slimnīca"</t>
  </si>
  <si>
    <t>SIA "Liepājas reģionālā slimnīca"</t>
  </si>
  <si>
    <t>VSIA "Slimnīca "Ģintermuiža""</t>
  </si>
  <si>
    <t>VSIA "Bērnu psihoneiroloģiskā slimnīca ""Ainaži""</t>
  </si>
  <si>
    <t xml:space="preserve">ESF projekts Nr. 4.1.2.5. “Ārstniecības personu piesaistes un noturēšanas pasākumi” </t>
  </si>
  <si>
    <t>slodze</t>
  </si>
  <si>
    <t>Ārsts</t>
  </si>
  <si>
    <t>P01: Internists</t>
  </si>
  <si>
    <t>RAKUS kopā</t>
  </si>
  <si>
    <t>Paula Stradiņa klīniskā universitātes slimnīca</t>
  </si>
  <si>
    <t>Ziemeļkurzemes reģionālā slimnīca, Talsi</t>
  </si>
  <si>
    <t>Rēzeknes slimnīca</t>
  </si>
  <si>
    <t>Jēkabpils reģionālā slimnīca</t>
  </si>
  <si>
    <t>Jelgavas pilsētas slimnīca</t>
  </si>
  <si>
    <t>Kuldīgas slimnīca</t>
  </si>
  <si>
    <t>Ludzas medicīnas centrs</t>
  </si>
  <si>
    <t>Rīgas 2. slimnīca</t>
  </si>
  <si>
    <t>Ziemeļkurzemes reģionālā slimnīca, Ventspils</t>
  </si>
  <si>
    <t>Ogres rajona slimnīca</t>
  </si>
  <si>
    <t>Strenču psihoneiroloģiskā slimnīca</t>
  </si>
  <si>
    <t>Daugavpils psihoneiroloģiskā slimnīca</t>
  </si>
  <si>
    <t>Latvijas Jūras medicīnas centrs</t>
  </si>
  <si>
    <t xml:space="preserve">P02: Ģimenes (vispārējās prakses) ārsts </t>
  </si>
  <si>
    <t>P03: Ķirurgs</t>
  </si>
  <si>
    <t>Vidzemes slimnīca</t>
  </si>
  <si>
    <t>Daugavpils reģionālā slimnīca</t>
  </si>
  <si>
    <t>P04: Neiroķirurgs</t>
  </si>
  <si>
    <t>P06: Sirds ķirurgs</t>
  </si>
  <si>
    <t>P07: Asinsvadu ķirurgs</t>
  </si>
  <si>
    <t>P08: Urologs</t>
  </si>
  <si>
    <t xml:space="preserve">P12: Bērnu ķirurgs </t>
  </si>
  <si>
    <t>Bērnu klīniskā universitātes slimnīca</t>
  </si>
  <si>
    <t>P13: Traumatologs, ortopēds</t>
  </si>
  <si>
    <t>Traumatoloģijas un ortopēdijas slimnīca</t>
  </si>
  <si>
    <t xml:space="preserve">P14: Ginekologs, dzemdību speciālists </t>
  </si>
  <si>
    <t>Liepājas reģionālā slimnīca</t>
  </si>
  <si>
    <t>P15: Pediatrs</t>
  </si>
  <si>
    <t xml:space="preserve">P15-A151: Neonatologs </t>
  </si>
  <si>
    <t>P16: Onkologs ķīmijterapeits</t>
  </si>
  <si>
    <t>P17: Hematologs</t>
  </si>
  <si>
    <t>P18: Anesteziologs, reanimatologs</t>
  </si>
  <si>
    <t>Tukuma slimnīca</t>
  </si>
  <si>
    <t>P19: Psihiatrs</t>
  </si>
  <si>
    <t>Nacionālais psihiskās veselības centrs</t>
  </si>
  <si>
    <t>Slimnīca "Ģintermuiža"</t>
  </si>
  <si>
    <t>Piejūras slimnīca</t>
  </si>
  <si>
    <t>Daugavpils psihoneiroloģiskās slimnīcas Aknīstes slimnīca</t>
  </si>
  <si>
    <t xml:space="preserve">P20: Neirologs </t>
  </si>
  <si>
    <t>Nacionālais rehabilitācijas centrs "Vaivari"</t>
  </si>
  <si>
    <t>P22: Oftalmologs</t>
  </si>
  <si>
    <t>P23: Otolaringologs</t>
  </si>
  <si>
    <t>P24: Infektologs</t>
  </si>
  <si>
    <t>P26: Mutes, sejas un žokļu ķirurgs</t>
  </si>
  <si>
    <t xml:space="preserve">P28: Narkologs </t>
  </si>
  <si>
    <t>P29: Laboratorijas ārsts</t>
  </si>
  <si>
    <t xml:space="preserve">P31: Radiologs terapeits </t>
  </si>
  <si>
    <t>P32: Radiologs</t>
  </si>
  <si>
    <t>P33: Patologs</t>
  </si>
  <si>
    <t xml:space="preserve">P39: Neatliekamās medicīnas ārsts </t>
  </si>
  <si>
    <t>P42: Psihoterapeits</t>
  </si>
  <si>
    <t>P44: Medicīnas ģenētiķis</t>
  </si>
  <si>
    <t>P51: Klīniskais fiziologs</t>
  </si>
  <si>
    <t xml:space="preserve">P52: Kardiologs </t>
  </si>
  <si>
    <t>P53: Arodveselības un arodslimību ārsts</t>
  </si>
  <si>
    <t>P54: Fizikālās un rehabilitācijas medicīnas ārsts</t>
  </si>
  <si>
    <t>P56: Reimatologs</t>
  </si>
  <si>
    <t>P57: Pneimonologs</t>
  </si>
  <si>
    <t>P58: Endokrinologs</t>
  </si>
  <si>
    <t>P59: Nefrologs</t>
  </si>
  <si>
    <t>P60: Gastroenterologs</t>
  </si>
  <si>
    <t xml:space="preserve">  Jelgavas pilsētas slimnīca</t>
  </si>
  <si>
    <t>P62: Bērnu neirologs</t>
  </si>
  <si>
    <t>P64: Bērnu psihiatrs</t>
  </si>
  <si>
    <t>PP16: Algologs</t>
  </si>
  <si>
    <t>PP26: Paliatīvās aprūpes speciālists</t>
  </si>
  <si>
    <t>Bauskas slimnīca</t>
  </si>
  <si>
    <t>Cēsu klīnika</t>
  </si>
  <si>
    <t>Liepāja</t>
  </si>
  <si>
    <t>Ventspils</t>
  </si>
  <si>
    <t>Daugavpils</t>
  </si>
  <si>
    <t>Augšdaugavas novads</t>
  </si>
  <si>
    <t>Rēzekne</t>
  </si>
  <si>
    <t>Rēzeknes novads</t>
  </si>
  <si>
    <t>Līvānu novads</t>
  </si>
  <si>
    <t>Krāslavas novads</t>
  </si>
  <si>
    <t>Jelgava</t>
  </si>
  <si>
    <t>Rīga</t>
  </si>
  <si>
    <t>Jūrmala</t>
  </si>
  <si>
    <t>Ķekavas novads</t>
  </si>
  <si>
    <t>Ropažu novads</t>
  </si>
  <si>
    <t>2024.gadā</t>
  </si>
  <si>
    <t>Līgumu pārtrauks</t>
  </si>
  <si>
    <t>kopā</t>
  </si>
  <si>
    <t>tai skaitā ģimenes ārsti, kuru vecums 2025.gadā ir 65 gadi un vairāk</t>
  </si>
  <si>
    <t>Līgums pārtraukts - prakse nodota jaunam ģimenes ārstam</t>
  </si>
  <si>
    <t>Līgums pārtraukts - prakse izdalīta</t>
  </si>
  <si>
    <t>Atvērta jaunatvērta prakse bez prakses pārņemšanas</t>
  </si>
  <si>
    <t>2025.gadā</t>
  </si>
  <si>
    <t>2026.gadā</t>
  </si>
  <si>
    <t>2027.gadā</t>
  </si>
  <si>
    <t>2028.gadā</t>
  </si>
  <si>
    <t>2029.gadā</t>
  </si>
  <si>
    <t>Valstī kopā</t>
  </si>
  <si>
    <t>Zemgale kopā</t>
  </si>
  <si>
    <t>Jelgavas novads</t>
  </si>
  <si>
    <t>Dobeles novads</t>
  </si>
  <si>
    <t>Bauskas novads</t>
  </si>
  <si>
    <t>Ogres novads</t>
  </si>
  <si>
    <t>Aizkraukles novads</t>
  </si>
  <si>
    <t>Jēkabpils novads</t>
  </si>
  <si>
    <t>Kurzeme kopā</t>
  </si>
  <si>
    <t>Dienvidkurzemes novads</t>
  </si>
  <si>
    <t>Kuldīgas novads</t>
  </si>
  <si>
    <t>Saldus novads</t>
  </si>
  <si>
    <t>Talsu novads</t>
  </si>
  <si>
    <t>Tukuma novads</t>
  </si>
  <si>
    <t>Ventspils novads</t>
  </si>
  <si>
    <t>Latgale kopā</t>
  </si>
  <si>
    <t>Ludzas novads</t>
  </si>
  <si>
    <t>Preiļu novads</t>
  </si>
  <si>
    <t>Vidzeme kopā</t>
  </si>
  <si>
    <t>Alūksnes novads</t>
  </si>
  <si>
    <t>Balvu novads</t>
  </si>
  <si>
    <t>Cēsu novads</t>
  </si>
  <si>
    <t>Gulbenes novads</t>
  </si>
  <si>
    <t>Limbažu novads</t>
  </si>
  <si>
    <t>Madonas novads</t>
  </si>
  <si>
    <t>Varakļānu novads</t>
  </si>
  <si>
    <t>Smiltenes novads</t>
  </si>
  <si>
    <t>Valkas novads</t>
  </si>
  <si>
    <t>Valmieras novads</t>
  </si>
  <si>
    <t>Rīga kopā</t>
  </si>
  <si>
    <t>Ādažu novads</t>
  </si>
  <si>
    <t>Mārupes novads</t>
  </si>
  <si>
    <t>Olaines novads</t>
  </si>
  <si>
    <t>Salaspils novads</t>
  </si>
  <si>
    <t>Saulkrastu novads</t>
  </si>
  <si>
    <t>Siguldas novads</t>
  </si>
  <si>
    <t>Teritorija</t>
  </si>
  <si>
    <t>Ārsta palīgs</t>
  </si>
  <si>
    <t>Māsa</t>
  </si>
  <si>
    <t>Māsas palīgs</t>
  </si>
  <si>
    <t>Vecmāte</t>
  </si>
  <si>
    <t>PP24: Transfuziologs</t>
  </si>
  <si>
    <t xml:space="preserve">  Daugavpils reģionālā slimnīca</t>
  </si>
  <si>
    <t>MNP SIA "Madonas slimnīca"</t>
  </si>
  <si>
    <t>SIA "Ogres rajona slimnīca"</t>
  </si>
  <si>
    <r>
      <t xml:space="preserve">Veselības ministrijas </t>
    </r>
    <r>
      <rPr>
        <u/>
        <sz val="12"/>
        <color theme="1"/>
        <rFont val="Times New Roman"/>
        <family val="1"/>
        <charset val="186"/>
      </rPr>
      <t>«PIRMEPARDATUMS».</t>
    </r>
  </si>
  <si>
    <r>
      <t>rīkojumam Nr. </t>
    </r>
    <r>
      <rPr>
        <u/>
        <sz val="12"/>
        <color theme="1"/>
        <rFont val="Times New Roman"/>
        <family val="1"/>
        <charset val="186"/>
      </rPr>
      <t>«DOKREGNUMURS»</t>
    </r>
  </si>
  <si>
    <t>* Vienreizējā kompensācija piešķirama tiem speciālistiem, kuri zobārstniecības , t.sk. higiēnas pakalpojumus nodrošinās novados, kuros pakalpojuma saņemšanas garākais laika periods pārsniedz 60 (ieskaitot) dienas.</t>
  </si>
  <si>
    <t>Alūksnes slimnīca</t>
  </si>
  <si>
    <t>P-14-A142 Onkoloģijas ginekologs</t>
  </si>
  <si>
    <t xml:space="preserve">P15-A152: Bērnu infektologs </t>
  </si>
  <si>
    <r>
      <t xml:space="preserve">Prognozētie nepieciešamie speciālisti atbalstāmajās ārstniecības iestādēs uz </t>
    </r>
    <r>
      <rPr>
        <b/>
        <sz val="11"/>
        <color theme="1"/>
        <rFont val="Aptos Narrow"/>
        <family val="2"/>
        <scheme val="minor"/>
      </rPr>
      <t xml:space="preserve">01.04.2025 </t>
    </r>
    <r>
      <rPr>
        <sz val="11"/>
        <color theme="1"/>
        <rFont val="Aptos Narrow"/>
        <family val="2"/>
        <scheme val="minor"/>
      </rPr>
      <t xml:space="preserve">      </t>
    </r>
    <r>
      <rPr>
        <sz val="11"/>
        <color theme="1"/>
        <rFont val="Aptos Narrow"/>
        <family val="2"/>
        <charset val="186"/>
        <scheme val="minor"/>
      </rPr>
      <t xml:space="preserve">                                                     </t>
    </r>
  </si>
  <si>
    <r>
      <t>Pamatojoties uz ārstniecības iestāžu sniegto informāciju uz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01.04.2025</t>
    </r>
  </si>
  <si>
    <r>
      <t>Prognozētie nepieciešamie speciālisti atbalstāmajās ārstniecības iestādēs uz</t>
    </r>
    <r>
      <rPr>
        <b/>
        <i/>
        <sz val="8"/>
        <rFont val="Aptos Narrow"/>
        <family val="2"/>
        <scheme val="minor"/>
      </rPr>
      <t xml:space="preserve"> 01.11.2024. (Plāns Nr.2)    </t>
    </r>
  </si>
  <si>
    <t xml:space="preserve">  Ogres rajona slimnīca</t>
  </si>
  <si>
    <t>Krāslavas slimnīca</t>
  </si>
  <si>
    <t>P13-A131: Mugurkaulāja ķirurgs</t>
  </si>
  <si>
    <t>Alūsknes slimnīca</t>
  </si>
  <si>
    <t>Rīgas Dzemdību nams</t>
  </si>
  <si>
    <t>P19-A192: Tiesu psihiatrijas eksperts</t>
  </si>
  <si>
    <t>P27: Dermatologs, venerologs</t>
  </si>
  <si>
    <t>P34: Tiesu medicīnas eksperts</t>
  </si>
  <si>
    <t>P48: Geriatrs</t>
  </si>
  <si>
    <t>PP06: Dietologs</t>
  </si>
  <si>
    <t xml:space="preserve">Bērnu klīniskā universitātes slimnīca </t>
  </si>
  <si>
    <t xml:space="preserve">P15-A155: Bērnu pneimonologs </t>
  </si>
  <si>
    <r>
      <t>Prognozētie nepieciešamie speciālisti atbalstāmajās ārstniecības iestādēs uz</t>
    </r>
    <r>
      <rPr>
        <b/>
        <sz val="11"/>
        <color theme="1"/>
        <rFont val="Aptos Narrow"/>
        <family val="2"/>
        <scheme val="minor"/>
      </rPr>
      <t xml:space="preserve"> 01.04.2025       </t>
    </r>
    <r>
      <rPr>
        <sz val="11"/>
        <color theme="1"/>
        <rFont val="Aptos Narrow"/>
        <family val="2"/>
        <charset val="186"/>
        <scheme val="minor"/>
      </rPr>
      <t xml:space="preserve">                                                                                                  </t>
    </r>
  </si>
  <si>
    <r>
      <t xml:space="preserve">Pamatojoties uz ārstniecības iestāžu sniegto informāciju uz </t>
    </r>
    <r>
      <rPr>
        <b/>
        <sz val="11"/>
        <color theme="1"/>
        <rFont val="Aptos Narrow"/>
        <family val="2"/>
        <scheme val="minor"/>
      </rPr>
      <t>01.04.2025</t>
    </r>
  </si>
  <si>
    <r>
      <t xml:space="preserve">Specialitāte / skaits uz </t>
    </r>
    <r>
      <rPr>
        <b/>
        <sz val="11"/>
        <color theme="1"/>
        <rFont val="Times New Roman"/>
        <family val="1"/>
        <charset val="186"/>
      </rPr>
      <t>01.04.2025.</t>
    </r>
  </si>
  <si>
    <r>
      <t xml:space="preserve">Ārsts, ārsta palīgs, māsa, māsas palīgs, vecmāte </t>
    </r>
    <r>
      <rPr>
        <b/>
        <sz val="11"/>
        <color rgb="FF000000"/>
        <rFont val="Times New Roman"/>
        <family val="1"/>
        <charset val="186"/>
      </rPr>
      <t>KOPĀ</t>
    </r>
    <r>
      <rPr>
        <sz val="11"/>
        <color rgb="FF000000"/>
        <rFont val="Times New Roman"/>
        <family val="1"/>
        <charset val="186"/>
      </rPr>
      <t xml:space="preserve"> </t>
    </r>
    <r>
      <rPr>
        <b/>
        <sz val="11"/>
        <color rgb="FF000000"/>
        <rFont val="Times New Roman"/>
        <family val="1"/>
        <charset val="186"/>
      </rPr>
      <t>uz 01.04.2025 (Plāns Nr.3)</t>
    </r>
  </si>
  <si>
    <r>
      <t>Prognozētie nepieciešamie speciālisti atbalstāmajās ārstniecības iestādēs uz</t>
    </r>
    <r>
      <rPr>
        <b/>
        <i/>
        <sz val="8"/>
        <rFont val="Aptos Narrow"/>
        <family val="2"/>
        <scheme val="minor"/>
      </rPr>
      <t xml:space="preserve"> 01.04.2024. (Plāns Nr.1)    </t>
    </r>
  </si>
  <si>
    <t>SIA "Tukuma slimnīca"</t>
  </si>
  <si>
    <t>Zobārstniecība</t>
  </si>
  <si>
    <t>Zobu higiēna</t>
  </si>
  <si>
    <t>Novads</t>
  </si>
  <si>
    <t xml:space="preserve">Bauskas novads </t>
  </si>
  <si>
    <t>Augšdaugavas novads (t.sk. Daugavpils)</t>
  </si>
  <si>
    <t>Jelgavas novads (t.sk. Jelgava)</t>
  </si>
  <si>
    <t>Dienvidkurzemes novads (t.sk. Liepāja)</t>
  </si>
  <si>
    <t>Rēzeknes novads (t.sk. Rēzekne)</t>
  </si>
  <si>
    <t>Ventspils novads (t.sk. Ventspils)</t>
  </si>
  <si>
    <t>Vidējais valstī (dienas)</t>
  </si>
  <si>
    <t>Garākā rinda (dienas)*</t>
  </si>
  <si>
    <t>Īsāka rinda
(dienas)</t>
  </si>
  <si>
    <t>Īsākā rinda
(dienas)</t>
  </si>
  <si>
    <r>
      <rPr>
        <sz val="11"/>
        <color theme="1"/>
        <rFont val="Aptos Narrow"/>
        <family val="2"/>
        <scheme val="minor"/>
      </rPr>
      <t xml:space="preserve">ESF projekts Nr. 4.1.2.5. “Ārstniecības personu piesaistes un noturēšanas pasākumi”                    </t>
    </r>
    <r>
      <rPr>
        <b/>
        <sz val="11"/>
        <color theme="1"/>
        <rFont val="Aptos Narrow"/>
        <family val="2"/>
        <scheme val="minor"/>
      </rPr>
      <t>(dati uz 01.04.2025)</t>
    </r>
  </si>
  <si>
    <t>dati nav iesniegti</t>
  </si>
  <si>
    <t>Pielikums Nr. 1.4.</t>
  </si>
  <si>
    <t>Pielikums Nr. 1.3.</t>
  </si>
  <si>
    <t>Pielikums Nr. 1.2.</t>
  </si>
  <si>
    <r>
      <t xml:space="preserve">Bērnu klīniskā universitātes slimnīca </t>
    </r>
    <r>
      <rPr>
        <i/>
        <sz val="11"/>
        <color rgb="FFFF0000"/>
        <rFont val="Times New Roman"/>
        <family val="1"/>
        <charset val="186"/>
      </rPr>
      <t>*sk. šeit un turpmāk pēc 09.09.2025 sagatavotā atsevišķā BKUS excel</t>
    </r>
  </si>
  <si>
    <r>
      <t xml:space="preserve">Veselības ministrijas </t>
    </r>
    <r>
      <rPr>
        <u/>
        <sz val="12"/>
        <rFont val="Times New Roman"/>
        <family val="1"/>
        <charset val="186"/>
      </rPr>
      <t>«PIRMEPARDATUMS».</t>
    </r>
  </si>
  <si>
    <r>
      <t>rīkojumam Nr. </t>
    </r>
    <r>
      <rPr>
        <u/>
        <sz val="12"/>
        <rFont val="Times New Roman"/>
        <family val="1"/>
        <charset val="186"/>
      </rPr>
      <t>«DOKREGNUMURS»</t>
    </r>
  </si>
  <si>
    <r>
      <t xml:space="preserve">ESF projekts Nr. 4.1.2.5. “Ārstniecības personu piesaistes un noturēšanas pasākumi” </t>
    </r>
    <r>
      <rPr>
        <b/>
        <sz val="11"/>
        <rFont val="Aptos Narrow"/>
        <family val="2"/>
        <scheme val="minor"/>
      </rPr>
      <t>(dati uz 01.04.2025)</t>
    </r>
  </si>
  <si>
    <r>
      <t xml:space="preserve">Ģimenes ārstu skaits uz 01.01.2025 </t>
    </r>
    <r>
      <rPr>
        <b/>
        <i/>
        <sz val="11"/>
        <rFont val="Calibri"/>
        <family val="2"/>
        <charset val="186"/>
      </rPr>
      <t>(datus NVD apkopo 1 x gadā)</t>
    </r>
  </si>
  <si>
    <t>Pielikums Nr.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</si>
</sst>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\"/>
      <charset val="186"/>
    </font>
    <font>
      <sz val="11"/>
      <color rgb="FF000000"/>
      <name val="Times"/>
      <family val="1"/>
    </font>
    <font>
      <b/>
      <sz val="11"/>
      <color rgb="FF000000"/>
      <name val="Times"/>
      <family val="1"/>
    </font>
    <font>
      <sz val="1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186"/>
    </font>
    <font>
      <sz val="11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8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b/>
      <sz val="11"/>
      <color rgb="FFFF0000"/>
      <name val="Aptos Narrow"/>
      <family val="2"/>
      <scheme val="minor"/>
    </font>
    <font>
      <sz val="11"/>
      <color rgb="FFFF0000"/>
      <name val="Times New Roman"/>
      <family val="1"/>
      <charset val="186"/>
    </font>
    <font>
      <i/>
      <sz val="8"/>
      <name val="Aptos Narrow"/>
      <family val="2"/>
      <scheme val="minor"/>
    </font>
    <font>
      <b/>
      <i/>
      <sz val="8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rgb="FFFF0000"/>
      <name val="Times New Roman"/>
      <family val="1"/>
      <charset val="186"/>
    </font>
    <font>
      <sz val="11"/>
      <color rgb="FFFF0000"/>
      <name val="Aptos Narrow"/>
      <family val="2"/>
      <scheme val="minor"/>
    </font>
    <font>
      <b/>
      <sz val="12"/>
      <name val="Calibri"/>
      <family val="2"/>
      <charset val="186"/>
    </font>
    <font>
      <sz val="12"/>
      <name val="Times New Roman"/>
      <family val="1"/>
      <charset val="186"/>
    </font>
    <font>
      <b/>
      <sz val="11"/>
      <color rgb="FFFF0000"/>
      <name val="Aptos Narrow"/>
      <family val="2"/>
      <charset val="186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name val="Aptos Narrow"/>
      <family val="2"/>
      <charset val="186"/>
      <scheme val="minor"/>
    </font>
    <font>
      <b/>
      <sz val="11"/>
      <color theme="1"/>
      <name val="Times New Roman"/>
      <family val="1"/>
    </font>
    <font>
      <sz val="11"/>
      <name val="Aptos Narrow"/>
      <family val="2"/>
      <charset val="186"/>
      <scheme val="minor"/>
    </font>
    <font>
      <u/>
      <sz val="12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1"/>
      <name val="Calibri"/>
      <family val="2"/>
      <charset val="186"/>
    </font>
    <font>
      <sz val="11"/>
      <name val="Calibri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1" fontId="11" fillId="0" borderId="1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11" fillId="0" borderId="4" xfId="0" applyFont="1" applyBorder="1" applyAlignment="1">
      <alignment horizontal="left" vertical="center" wrapText="1" indent="1"/>
    </xf>
    <xf numFmtId="0" fontId="18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left" vertical="center" wrapText="1" indent="1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" fontId="20" fillId="0" borderId="0" xfId="0" applyNumberFormat="1" applyFont="1" applyAlignment="1">
      <alignment horizontal="center"/>
    </xf>
    <xf numFmtId="1" fontId="21" fillId="0" borderId="4" xfId="0" applyNumberFormat="1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1" fontId="21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1" fontId="11" fillId="0" borderId="18" xfId="0" applyNumberFormat="1" applyFont="1" applyBorder="1" applyAlignment="1">
      <alignment horizontal="center" vertical="center" wrapText="1"/>
    </xf>
    <xf numFmtId="1" fontId="11" fillId="0" borderId="4" xfId="0" quotePrefix="1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 indent="1"/>
    </xf>
    <xf numFmtId="0" fontId="6" fillId="0" borderId="33" xfId="0" applyFont="1" applyBorder="1" applyAlignment="1">
      <alignment horizontal="left" vertical="center" wrapText="1" indent="1"/>
    </xf>
    <xf numFmtId="1" fontId="11" fillId="0" borderId="34" xfId="0" applyNumberFormat="1" applyFont="1" applyBorder="1" applyAlignment="1">
      <alignment horizontal="center" vertical="center" wrapText="1"/>
    </xf>
    <xf numFmtId="1" fontId="11" fillId="0" borderId="32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 indent="1"/>
    </xf>
    <xf numFmtId="1" fontId="26" fillId="6" borderId="0" xfId="0" applyNumberFormat="1" applyFont="1" applyFill="1" applyAlignment="1">
      <alignment horizontal="center"/>
    </xf>
    <xf numFmtId="0" fontId="11" fillId="0" borderId="3" xfId="0" applyFont="1" applyBorder="1" applyAlignment="1">
      <alignment horizontal="left" vertical="center" wrapText="1" indent="1"/>
    </xf>
    <xf numFmtId="1" fontId="2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1" fontId="26" fillId="8" borderId="0" xfId="0" applyNumberFormat="1" applyFont="1" applyFill="1" applyAlignment="1">
      <alignment horizontal="center"/>
    </xf>
    <xf numFmtId="1" fontId="15" fillId="0" borderId="0" xfId="0" applyNumberFormat="1" applyFont="1"/>
    <xf numFmtId="0" fontId="21" fillId="0" borderId="1" xfId="0" applyFont="1" applyBorder="1" applyAlignment="1">
      <alignment horizontal="center"/>
    </xf>
    <xf numFmtId="0" fontId="28" fillId="0" borderId="0" xfId="0" applyFont="1"/>
    <xf numFmtId="0" fontId="11" fillId="0" borderId="1" xfId="0" applyFont="1" applyBorder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21" fillId="0" borderId="0" xfId="0" applyFont="1" applyAlignment="1">
      <alignment wrapText="1"/>
    </xf>
    <xf numFmtId="0" fontId="12" fillId="10" borderId="38" xfId="0" applyFont="1" applyFill="1" applyBorder="1"/>
    <xf numFmtId="0" fontId="12" fillId="10" borderId="39" xfId="0" applyFont="1" applyFill="1" applyBorder="1" applyAlignment="1">
      <alignment horizontal="center" wrapText="1"/>
    </xf>
    <xf numFmtId="0" fontId="12" fillId="10" borderId="40" xfId="0" applyFont="1" applyFill="1" applyBorder="1" applyAlignment="1">
      <alignment horizontal="center" wrapText="1"/>
    </xf>
    <xf numFmtId="0" fontId="14" fillId="11" borderId="41" xfId="0" applyFont="1" applyFill="1" applyBorder="1" applyAlignment="1">
      <alignment vertical="center" wrapText="1"/>
    </xf>
    <xf numFmtId="0" fontId="14" fillId="11" borderId="44" xfId="0" applyFont="1" applyFill="1" applyBorder="1" applyAlignment="1">
      <alignment vertical="center" wrapText="1"/>
    </xf>
    <xf numFmtId="0" fontId="16" fillId="11" borderId="44" xfId="0" applyFont="1" applyFill="1" applyBorder="1"/>
    <xf numFmtId="0" fontId="29" fillId="12" borderId="39" xfId="0" applyFont="1" applyFill="1" applyBorder="1" applyAlignment="1">
      <alignment vertical="center" wrapText="1"/>
    </xf>
    <xf numFmtId="0" fontId="16" fillId="11" borderId="44" xfId="0" applyFont="1" applyFill="1" applyBorder="1" applyAlignment="1">
      <alignment wrapText="1"/>
    </xf>
    <xf numFmtId="1" fontId="0" fillId="11" borderId="42" xfId="0" applyNumberFormat="1" applyFill="1" applyBorder="1" applyAlignment="1">
      <alignment horizontal="center"/>
    </xf>
    <xf numFmtId="1" fontId="0" fillId="11" borderId="43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1" fontId="0" fillId="11" borderId="45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1" fontId="0" fillId="11" borderId="46" xfId="0" applyNumberFormat="1" applyFill="1" applyBorder="1" applyAlignment="1">
      <alignment horizontal="center"/>
    </xf>
    <xf numFmtId="1" fontId="12" fillId="12" borderId="47" xfId="0" applyNumberFormat="1" applyFont="1" applyFill="1" applyBorder="1" applyAlignment="1">
      <alignment horizontal="center"/>
    </xf>
    <xf numFmtId="1" fontId="12" fillId="12" borderId="40" xfId="0" applyNumberFormat="1" applyFont="1" applyFill="1" applyBorder="1" applyAlignment="1">
      <alignment horizont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1" fontId="32" fillId="0" borderId="1" xfId="0" applyNumberFormat="1" applyFont="1" applyBorder="1" applyAlignment="1">
      <alignment horizontal="center" vertical="center" wrapText="1"/>
    </xf>
    <xf numFmtId="1" fontId="31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left" vertical="center" wrapText="1" indent="1"/>
    </xf>
    <xf numFmtId="0" fontId="33" fillId="0" borderId="1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1" fontId="11" fillId="0" borderId="7" xfId="0" applyNumberFormat="1" applyFont="1" applyBorder="1" applyAlignment="1">
      <alignment horizontal="center" vertical="center" wrapText="1"/>
    </xf>
    <xf numFmtId="1" fontId="34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 indent="1"/>
    </xf>
    <xf numFmtId="1" fontId="35" fillId="0" borderId="0" xfId="0" applyNumberFormat="1" applyFont="1" applyAlignment="1">
      <alignment horizontal="center"/>
    </xf>
    <xf numFmtId="0" fontId="37" fillId="0" borderId="0" xfId="0" applyFont="1"/>
    <xf numFmtId="0" fontId="39" fillId="3" borderId="19" xfId="0" applyFont="1" applyFill="1" applyBorder="1" applyAlignment="1">
      <alignment vertical="center" wrapText="1"/>
    </xf>
    <xf numFmtId="0" fontId="39" fillId="3" borderId="22" xfId="0" applyFont="1" applyFill="1" applyBorder="1" applyAlignment="1">
      <alignment horizontal="center" vertical="center" wrapText="1"/>
    </xf>
    <xf numFmtId="0" fontId="39" fillId="3" borderId="20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39" fillId="3" borderId="25" xfId="0" applyFont="1" applyFill="1" applyBorder="1" applyAlignment="1">
      <alignment horizontal="center" vertical="center" wrapText="1"/>
    </xf>
    <xf numFmtId="0" fontId="39" fillId="4" borderId="26" xfId="0" applyFont="1" applyFill="1" applyBorder="1" applyAlignment="1">
      <alignment horizontal="center" vertical="center" wrapText="1"/>
    </xf>
    <xf numFmtId="0" fontId="39" fillId="4" borderId="25" xfId="0" applyFont="1" applyFill="1" applyBorder="1" applyAlignment="1">
      <alignment horizontal="center" vertical="center" wrapText="1"/>
    </xf>
    <xf numFmtId="0" fontId="39" fillId="5" borderId="26" xfId="0" applyFont="1" applyFill="1" applyBorder="1" applyAlignment="1">
      <alignment horizontal="center" vertical="center" wrapText="1"/>
    </xf>
    <xf numFmtId="0" fontId="39" fillId="5" borderId="25" xfId="0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vertical="center" wrapText="1"/>
    </xf>
    <xf numFmtId="1" fontId="41" fillId="3" borderId="25" xfId="0" applyNumberFormat="1" applyFont="1" applyFill="1" applyBorder="1" applyAlignment="1">
      <alignment horizontal="center" vertical="center" wrapText="1"/>
    </xf>
    <xf numFmtId="1" fontId="39" fillId="5" borderId="25" xfId="0" applyNumberFormat="1" applyFont="1" applyFill="1" applyBorder="1" applyAlignment="1">
      <alignment horizontal="center" vertical="center" wrapText="1"/>
    </xf>
    <xf numFmtId="1" fontId="41" fillId="3" borderId="27" xfId="0" applyNumberFormat="1" applyFont="1" applyFill="1" applyBorder="1" applyAlignment="1">
      <alignment horizontal="center" vertical="center" wrapText="1"/>
    </xf>
    <xf numFmtId="1" fontId="41" fillId="3" borderId="24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left"/>
    </xf>
    <xf numFmtId="0" fontId="6" fillId="8" borderId="0" xfId="0" applyFont="1" applyFill="1" applyAlignment="1">
      <alignment horizontal="right" vertical="center" wrapText="1"/>
    </xf>
    <xf numFmtId="0" fontId="0" fillId="8" borderId="0" xfId="0" applyFill="1"/>
    <xf numFmtId="0" fontId="22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6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9" fillId="3" borderId="28" xfId="0" applyFont="1" applyFill="1" applyBorder="1" applyAlignment="1">
      <alignment horizontal="center" vertical="center" wrapText="1"/>
    </xf>
    <xf numFmtId="0" fontId="39" fillId="3" borderId="29" xfId="0" applyFont="1" applyFill="1" applyBorder="1" applyAlignment="1">
      <alignment horizontal="center" vertical="center" wrapText="1"/>
    </xf>
    <xf numFmtId="0" fontId="39" fillId="3" borderId="21" xfId="0" applyFont="1" applyFill="1" applyBorder="1" applyAlignment="1">
      <alignment horizontal="center" vertical="center" wrapText="1"/>
    </xf>
    <xf numFmtId="0" fontId="39" fillId="3" borderId="22" xfId="0" applyFont="1" applyFill="1" applyBorder="1" applyAlignment="1">
      <alignment horizontal="center" vertical="center" wrapText="1"/>
    </xf>
    <xf numFmtId="0" fontId="39" fillId="3" borderId="23" xfId="0" applyFont="1" applyFill="1" applyBorder="1" applyAlignment="1">
      <alignment horizontal="center" vertical="center" wrapText="1"/>
    </xf>
    <xf numFmtId="0" fontId="39" fillId="3" borderId="30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left"/>
    </xf>
    <xf numFmtId="0" fontId="24" fillId="8" borderId="0" xfId="0" applyFont="1" applyFill="1"/>
    <xf numFmtId="0" fontId="39" fillId="3" borderId="0" xfId="0" applyFont="1" applyFill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2" fillId="10" borderId="36" xfId="0" applyFont="1" applyFill="1" applyBorder="1" applyAlignment="1">
      <alignment horizontal="center"/>
    </xf>
    <xf numFmtId="0" fontId="12" fillId="10" borderId="3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8" borderId="0" xfId="0" applyFont="1" applyFill="1" applyAlignment="1">
      <alignment horizontal="center" wrapText="1"/>
    </xf>
  </cellXfs>
  <cellStyles count="3">
    <cellStyle name="Normal 2" xfId="1" xr:uid="{ECDE2420-A236-4EC9-A51D-2F65CF163E58}"/>
    <cellStyle name="Normal 3" xfId="2" xr:uid="{697B9991-A315-49EA-B18A-A1B04D03F5D9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44885</xdr:colOff>
      <xdr:row>0</xdr:row>
      <xdr:rowOff>127001</xdr:rowOff>
    </xdr:from>
    <xdr:to>
      <xdr:col>1</xdr:col>
      <xdr:colOff>2437520</xdr:colOff>
      <xdr:row>5</xdr:row>
      <xdr:rowOff>19051</xdr:rowOff>
    </xdr:to>
    <xdr:pic>
      <xdr:nvPicPr>
        <xdr:cNvPr id="2" name="Attēls 1" descr="Attēls, kurā ir grafika, ekrānuzņēmums, grafiskais dizains, logotips&#10;&#10;Apraksts ģenerēts automātiski">
          <a:extLst>
            <a:ext uri="{FF2B5EF4-FFF2-40B4-BE49-F238E27FC236}">
              <a16:creationId xmlns:a16="http://schemas.microsoft.com/office/drawing/2014/main" id="{A91D306D-2B77-4E98-B622-018224A7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86185" y="127001"/>
          <a:ext cx="2392635" cy="850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388620</xdr:colOff>
      <xdr:row>0</xdr:row>
      <xdr:rowOff>68580</xdr:rowOff>
    </xdr:from>
    <xdr:to>
      <xdr:col>1</xdr:col>
      <xdr:colOff>2343150</xdr:colOff>
      <xdr:row>3</xdr:row>
      <xdr:rowOff>150641</xdr:rowOff>
    </xdr:to>
    <xdr:pic>
      <xdr:nvPicPr>
        <xdr:cNvPr id="2" name="Attēls 1" descr="Attēls, kurā ir grafika, ekrānuzņēmums, grafiskais dizains, logotips&#10;&#10;Apraksts ģenerēts automātiski">
          <a:extLst>
            <a:ext uri="{FF2B5EF4-FFF2-40B4-BE49-F238E27FC236}">
              <a16:creationId xmlns:a16="http://schemas.microsoft.com/office/drawing/2014/main" id="{F7BDABAD-4773-4F47-9D8C-7AB0B9614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68020" y="68580"/>
          <a:ext cx="1954530" cy="6726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390526</xdr:colOff>
      <xdr:row>1</xdr:row>
      <xdr:rowOff>133350</xdr:rowOff>
    </xdr:from>
    <xdr:to>
      <xdr:col>2</xdr:col>
      <xdr:colOff>559955</xdr:colOff>
      <xdr:row>4</xdr:row>
      <xdr:rowOff>124127</xdr:rowOff>
    </xdr:to>
    <xdr:pic>
      <xdr:nvPicPr>
        <xdr:cNvPr id="2" name="Attēls 1" descr="Attēls, kurā ir grafika, ekrānuzņēmums, grafiskais dizains, logotips&#10;&#10;Apraksts ģenerēts automātiski">
          <a:extLst>
            <a:ext uri="{FF2B5EF4-FFF2-40B4-BE49-F238E27FC236}">
              <a16:creationId xmlns:a16="http://schemas.microsoft.com/office/drawing/2014/main" id="{2D43DAB9-062A-4380-B65F-60A6473F6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02253" y="318077"/>
          <a:ext cx="1745384" cy="5795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3</xdr:row>
      <xdr:rowOff>60960</xdr:rowOff>
    </xdr:from>
    <xdr:to>
      <xdr:col>2</xdr:col>
      <xdr:colOff>484715</xdr:colOff>
      <xdr:row>7</xdr:row>
      <xdr:rowOff>7229</xdr:rowOff>
    </xdr:to>
    <xdr:pic>
      <xdr:nvPicPr>
        <xdr:cNvPr id="2" name="Attēls 1" descr="Attēls, kurā ir grafika, ekrānuzņēmums, grafiskais dizains, logotips&#10;&#10;Apraksts ģenerēts automātiski">
          <a:extLst>
            <a:ext uri="{FF2B5EF4-FFF2-40B4-BE49-F238E27FC236}">
              <a16:creationId xmlns:a16="http://schemas.microsoft.com/office/drawing/2014/main" id="{B877C7D5-8ACE-4FF8-8937-40A4B8123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67640" y="640080"/>
          <a:ext cx="2002790" cy="693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11F7D-CDCF-4EF8-9D19-9507D86AA1CF}">
  <dimension ref="B1:K379"/>
  <sheetViews>
    <sheetView tabSelected="1" zoomScaleNormal="100" workbookViewId="0">
      <selection activeCell="D1" sqref="D1"/>
    </sheetView>
  </sheetViews>
  <sheetFormatPr defaultRowHeight="14.5"/>
  <cols>
    <col min="1" max="1" width="3.453125" customWidth="1"/>
    <col min="2" max="2" width="56.81640625" customWidth="1"/>
    <col min="3" max="3" width="13.453125" style="15" customWidth="1"/>
    <col min="4" max="4" width="8.54296875" style="21"/>
  </cols>
  <sheetData>
    <row r="1" spans="2:11" ht="15.5">
      <c r="D1" s="73" t="s">
        <v>226</v>
      </c>
    </row>
    <row r="2" spans="2:11" ht="15.5">
      <c r="D2" s="19" t="s">
        <v>176</v>
      </c>
    </row>
    <row r="3" spans="2:11" ht="15.5">
      <c r="D3" s="19" t="s">
        <v>177</v>
      </c>
    </row>
    <row r="6" spans="2:11" ht="15.5">
      <c r="K6" s="19"/>
    </row>
    <row r="7" spans="2:11">
      <c r="B7" s="13" t="s">
        <v>33</v>
      </c>
      <c r="C7" s="22"/>
    </row>
    <row r="8" spans="2:11">
      <c r="B8" s="13"/>
      <c r="C8" s="22"/>
    </row>
    <row r="9" spans="2:11">
      <c r="B9" s="108" t="s">
        <v>182</v>
      </c>
      <c r="C9" s="108"/>
      <c r="D9" s="108"/>
    </row>
    <row r="10" spans="2:11" ht="17.899999999999999" customHeight="1">
      <c r="B10" s="108" t="s">
        <v>183</v>
      </c>
      <c r="C10" s="108"/>
      <c r="D10" s="108"/>
    </row>
    <row r="12" spans="2:11">
      <c r="B12" s="124" t="s">
        <v>35</v>
      </c>
      <c r="C12" s="124"/>
      <c r="D12" s="43">
        <f>D13+D33+D36+D54+D58+D60+D62+D67+D70+D84+D86+D101+D112+D123+D127+D131+D150+D157+D159+D169+D173+D177+D183+D186+D188+D192+D197+D199+D210+D213+D215+D225+D227+D229+D232+D234+D242+D244+D255+D258+D265+D270+D276+D281+D283+D288+D290+D293+D295+D99+D119+D121</f>
        <v>545</v>
      </c>
      <c r="F12" s="48"/>
    </row>
    <row r="13" spans="2:11">
      <c r="B13" s="125" t="s">
        <v>36</v>
      </c>
      <c r="C13" s="125"/>
      <c r="D13" s="31">
        <f>SUM(C14:C32)</f>
        <v>47</v>
      </c>
    </row>
    <row r="14" spans="2:11">
      <c r="B14" s="4" t="s">
        <v>37</v>
      </c>
      <c r="C14" s="28">
        <v>8</v>
      </c>
      <c r="F14" s="52"/>
    </row>
    <row r="15" spans="2:11">
      <c r="B15" s="5" t="s">
        <v>38</v>
      </c>
      <c r="C15" s="29">
        <f>ROUNDDOWN(2.25,0)</f>
        <v>2</v>
      </c>
    </row>
    <row r="16" spans="2:11">
      <c r="B16" s="6" t="s">
        <v>39</v>
      </c>
      <c r="C16" s="29">
        <v>2</v>
      </c>
    </row>
    <row r="17" spans="2:3">
      <c r="B17" s="6" t="s">
        <v>46</v>
      </c>
      <c r="C17" s="29">
        <v>3</v>
      </c>
    </row>
    <row r="18" spans="2:3">
      <c r="B18" s="6" t="s">
        <v>40</v>
      </c>
      <c r="C18" s="29">
        <v>3</v>
      </c>
    </row>
    <row r="19" spans="2:3">
      <c r="B19" s="6" t="s">
        <v>186</v>
      </c>
      <c r="C19" s="29">
        <v>2</v>
      </c>
    </row>
    <row r="20" spans="2:3">
      <c r="B20" s="6" t="s">
        <v>41</v>
      </c>
      <c r="C20" s="29">
        <f>ROUNDDOWN(5.15,0)</f>
        <v>5</v>
      </c>
    </row>
    <row r="21" spans="2:3">
      <c r="B21" s="6" t="s">
        <v>64</v>
      </c>
      <c r="C21" s="29">
        <v>4</v>
      </c>
    </row>
    <row r="22" spans="2:3">
      <c r="B22" s="6" t="s">
        <v>54</v>
      </c>
      <c r="C22" s="29">
        <v>3</v>
      </c>
    </row>
    <row r="23" spans="2:3">
      <c r="B23" s="6" t="s">
        <v>42</v>
      </c>
      <c r="C23" s="29">
        <v>2</v>
      </c>
    </row>
    <row r="24" spans="2:3">
      <c r="B24" s="6" t="s">
        <v>43</v>
      </c>
      <c r="C24" s="29">
        <v>2</v>
      </c>
    </row>
    <row r="25" spans="2:3">
      <c r="B25" s="6" t="s">
        <v>104</v>
      </c>
      <c r="C25" s="29">
        <v>2</v>
      </c>
    </row>
    <row r="26" spans="2:3">
      <c r="B26" s="6" t="s">
        <v>70</v>
      </c>
      <c r="C26" s="29">
        <v>1</v>
      </c>
    </row>
    <row r="27" spans="2:3">
      <c r="B27" s="6" t="s">
        <v>48</v>
      </c>
      <c r="C27" s="29">
        <v>1</v>
      </c>
    </row>
    <row r="28" spans="2:3">
      <c r="B28" s="6" t="s">
        <v>45</v>
      </c>
      <c r="C28" s="29">
        <v>1</v>
      </c>
    </row>
    <row r="29" spans="2:3">
      <c r="B29" s="6" t="s">
        <v>47</v>
      </c>
      <c r="C29" s="29">
        <v>1</v>
      </c>
    </row>
    <row r="30" spans="2:3">
      <c r="B30" s="6" t="s">
        <v>105</v>
      </c>
      <c r="C30" s="29">
        <v>1</v>
      </c>
    </row>
    <row r="31" spans="2:3">
      <c r="B31" s="7" t="s">
        <v>179</v>
      </c>
      <c r="C31" s="30">
        <v>3</v>
      </c>
    </row>
    <row r="32" spans="2:3">
      <c r="B32" s="7" t="s">
        <v>50</v>
      </c>
      <c r="C32" s="30">
        <v>1</v>
      </c>
    </row>
    <row r="33" spans="2:4">
      <c r="B33" s="106" t="s">
        <v>51</v>
      </c>
      <c r="C33" s="106"/>
      <c r="D33" s="31">
        <f>C34+C35</f>
        <v>2</v>
      </c>
    </row>
    <row r="34" spans="2:4">
      <c r="B34" s="4" t="s">
        <v>40</v>
      </c>
      <c r="C34" s="32">
        <v>1</v>
      </c>
    </row>
    <row r="35" spans="2:4">
      <c r="B35" s="6" t="s">
        <v>43</v>
      </c>
      <c r="C35" s="32">
        <v>1</v>
      </c>
    </row>
    <row r="36" spans="2:4">
      <c r="B36" s="121" t="s">
        <v>52</v>
      </c>
      <c r="C36" s="121"/>
      <c r="D36" s="31">
        <f>SUM(C37:C53)</f>
        <v>42</v>
      </c>
    </row>
    <row r="37" spans="2:4">
      <c r="B37" s="6" t="s">
        <v>37</v>
      </c>
      <c r="C37" s="29">
        <v>7</v>
      </c>
    </row>
    <row r="38" spans="2:4">
      <c r="B38" s="6" t="s">
        <v>38</v>
      </c>
      <c r="C38" s="29">
        <v>2</v>
      </c>
    </row>
    <row r="39" spans="2:4">
      <c r="B39" s="6" t="s">
        <v>46</v>
      </c>
      <c r="C39" s="29">
        <v>3</v>
      </c>
    </row>
    <row r="40" spans="2:4">
      <c r="B40" s="6" t="s">
        <v>39</v>
      </c>
      <c r="C40" s="29">
        <v>1</v>
      </c>
    </row>
    <row r="41" spans="2:4">
      <c r="B41" s="6" t="s">
        <v>53</v>
      </c>
      <c r="C41" s="29">
        <f>ROUNDDOWN(1.55,0)</f>
        <v>1</v>
      </c>
    </row>
    <row r="42" spans="2:4">
      <c r="B42" s="6" t="s">
        <v>105</v>
      </c>
      <c r="C42" s="29">
        <v>1</v>
      </c>
    </row>
    <row r="43" spans="2:4">
      <c r="B43" s="6" t="s">
        <v>41</v>
      </c>
      <c r="C43" s="29">
        <f>ROUNDDOWN(2.55,0)</f>
        <v>2</v>
      </c>
    </row>
    <row r="44" spans="2:4">
      <c r="B44" s="6" t="s">
        <v>186</v>
      </c>
      <c r="C44" s="29">
        <v>2</v>
      </c>
    </row>
    <row r="45" spans="2:4">
      <c r="B45" s="6" t="s">
        <v>104</v>
      </c>
      <c r="C45" s="29">
        <v>2</v>
      </c>
    </row>
    <row r="46" spans="2:4">
      <c r="B46" s="6" t="s">
        <v>54</v>
      </c>
      <c r="C46" s="29">
        <v>6</v>
      </c>
    </row>
    <row r="47" spans="2:4">
      <c r="B47" s="6" t="s">
        <v>64</v>
      </c>
      <c r="C47" s="29">
        <v>5</v>
      </c>
    </row>
    <row r="48" spans="2:4">
      <c r="B48" s="6" t="s">
        <v>42</v>
      </c>
      <c r="C48" s="29">
        <v>3</v>
      </c>
    </row>
    <row r="49" spans="2:4">
      <c r="B49" s="6" t="s">
        <v>40</v>
      </c>
      <c r="C49" s="29">
        <v>1</v>
      </c>
    </row>
    <row r="50" spans="2:4">
      <c r="B50" s="6" t="s">
        <v>70</v>
      </c>
      <c r="C50" s="29">
        <v>1</v>
      </c>
    </row>
    <row r="51" spans="2:4">
      <c r="B51" s="6" t="s">
        <v>179</v>
      </c>
      <c r="C51" s="29">
        <v>2</v>
      </c>
    </row>
    <row r="52" spans="2:4">
      <c r="B52" s="6" t="s">
        <v>50</v>
      </c>
      <c r="C52" s="29">
        <v>1</v>
      </c>
    </row>
    <row r="53" spans="2:4">
      <c r="B53" s="8" t="s">
        <v>185</v>
      </c>
      <c r="C53" s="29">
        <v>2</v>
      </c>
    </row>
    <row r="54" spans="2:4">
      <c r="B54" s="122" t="s">
        <v>55</v>
      </c>
      <c r="C54" s="122"/>
      <c r="D54" s="31">
        <f>SUM(C55:C57)</f>
        <v>5</v>
      </c>
    </row>
    <row r="55" spans="2:4">
      <c r="B55" s="6" t="s">
        <v>54</v>
      </c>
      <c r="C55" s="29">
        <v>2</v>
      </c>
    </row>
    <row r="56" spans="2:4">
      <c r="B56" s="6" t="s">
        <v>40</v>
      </c>
      <c r="C56" s="29">
        <v>1</v>
      </c>
    </row>
    <row r="57" spans="2:4">
      <c r="B57" s="6" t="s">
        <v>37</v>
      </c>
      <c r="C57" s="29">
        <v>2</v>
      </c>
    </row>
    <row r="58" spans="2:4">
      <c r="B58" s="126" t="s">
        <v>56</v>
      </c>
      <c r="C58" s="126"/>
      <c r="D58" s="83">
        <f>C59</f>
        <v>0</v>
      </c>
    </row>
    <row r="59" spans="2:4">
      <c r="B59" s="82"/>
      <c r="C59" s="81"/>
      <c r="D59" s="74"/>
    </row>
    <row r="60" spans="2:4">
      <c r="B60" s="122" t="s">
        <v>57</v>
      </c>
      <c r="C60" s="122"/>
      <c r="D60" s="31">
        <f>C61</f>
        <v>1</v>
      </c>
    </row>
    <row r="61" spans="2:4">
      <c r="B61" s="6" t="s">
        <v>38</v>
      </c>
      <c r="C61" s="29">
        <f>ROUNDDOWN(1.3,0)</f>
        <v>1</v>
      </c>
    </row>
    <row r="62" spans="2:4">
      <c r="B62" s="102" t="s">
        <v>58</v>
      </c>
      <c r="C62" s="102"/>
      <c r="D62" s="31">
        <f>C63+C64+C65+C66</f>
        <v>4</v>
      </c>
    </row>
    <row r="63" spans="2:4">
      <c r="B63" s="6" t="s">
        <v>38</v>
      </c>
      <c r="C63" s="29">
        <v>1</v>
      </c>
    </row>
    <row r="64" spans="2:4">
      <c r="B64" s="6" t="s">
        <v>40</v>
      </c>
      <c r="C64" s="29">
        <v>1</v>
      </c>
    </row>
    <row r="65" spans="2:4">
      <c r="B65" s="6" t="s">
        <v>41</v>
      </c>
      <c r="C65" s="29">
        <v>1</v>
      </c>
    </row>
    <row r="66" spans="2:4">
      <c r="B66" s="6" t="s">
        <v>46</v>
      </c>
      <c r="C66" s="29">
        <v>1</v>
      </c>
    </row>
    <row r="67" spans="2:4">
      <c r="B67" s="127" t="s">
        <v>59</v>
      </c>
      <c r="C67" s="127"/>
      <c r="D67" s="31">
        <f>SUM(C68:C69)</f>
        <v>6</v>
      </c>
    </row>
    <row r="68" spans="2:4">
      <c r="B68" s="9" t="s">
        <v>173</v>
      </c>
      <c r="C68" s="33">
        <v>1</v>
      </c>
    </row>
    <row r="69" spans="2:4" ht="30" customHeight="1">
      <c r="B69" s="44" t="s">
        <v>221</v>
      </c>
      <c r="C69" s="37">
        <v>5</v>
      </c>
    </row>
    <row r="70" spans="2:4">
      <c r="B70" s="122" t="s">
        <v>61</v>
      </c>
      <c r="C70" s="122"/>
      <c r="D70" s="31">
        <f>SUM(C71:C83)</f>
        <v>24</v>
      </c>
    </row>
    <row r="71" spans="2:4">
      <c r="B71" s="6" t="s">
        <v>37</v>
      </c>
      <c r="C71" s="29">
        <v>2</v>
      </c>
    </row>
    <row r="72" spans="2:4">
      <c r="B72" s="6" t="s">
        <v>41</v>
      </c>
      <c r="C72" s="29">
        <v>2</v>
      </c>
    </row>
    <row r="73" spans="2:4">
      <c r="B73" s="6" t="s">
        <v>62</v>
      </c>
      <c r="C73" s="29">
        <f>ROUNDDOWN(1.45,0)</f>
        <v>1</v>
      </c>
    </row>
    <row r="74" spans="2:4">
      <c r="B74" s="6" t="s">
        <v>195</v>
      </c>
      <c r="C74" s="29">
        <v>1</v>
      </c>
    </row>
    <row r="75" spans="2:4">
      <c r="B75" s="6" t="s">
        <v>104</v>
      </c>
      <c r="C75" s="29">
        <v>1</v>
      </c>
    </row>
    <row r="76" spans="2:4">
      <c r="B76" s="6" t="s">
        <v>186</v>
      </c>
      <c r="C76" s="29">
        <v>1</v>
      </c>
    </row>
    <row r="77" spans="2:4">
      <c r="B77" s="6" t="s">
        <v>179</v>
      </c>
      <c r="C77" s="29">
        <v>1</v>
      </c>
    </row>
    <row r="78" spans="2:4">
      <c r="B78" s="6" t="s">
        <v>40</v>
      </c>
      <c r="C78" s="29">
        <v>1</v>
      </c>
    </row>
    <row r="79" spans="2:4">
      <c r="B79" s="6" t="s">
        <v>54</v>
      </c>
      <c r="C79" s="29">
        <v>4</v>
      </c>
    </row>
    <row r="80" spans="2:4">
      <c r="B80" s="6" t="s">
        <v>64</v>
      </c>
      <c r="C80" s="29">
        <v>3</v>
      </c>
    </row>
    <row r="81" spans="2:4">
      <c r="B81" s="6" t="s">
        <v>46</v>
      </c>
      <c r="C81" s="29">
        <v>3</v>
      </c>
    </row>
    <row r="82" spans="2:4">
      <c r="B82" s="6" t="s">
        <v>42</v>
      </c>
      <c r="C82" s="29">
        <v>2</v>
      </c>
    </row>
    <row r="83" spans="2:4">
      <c r="B83" s="6" t="s">
        <v>45</v>
      </c>
      <c r="C83" s="29">
        <v>2</v>
      </c>
    </row>
    <row r="84" spans="2:4">
      <c r="B84" s="101" t="s">
        <v>187</v>
      </c>
      <c r="C84" s="101"/>
      <c r="D84" s="31">
        <f>SUM(C85:C85)</f>
        <v>1</v>
      </c>
    </row>
    <row r="85" spans="2:4">
      <c r="B85" s="6" t="s">
        <v>46</v>
      </c>
      <c r="C85" s="34">
        <v>1</v>
      </c>
      <c r="D85" s="23"/>
    </row>
    <row r="86" spans="2:4">
      <c r="B86" s="122" t="s">
        <v>63</v>
      </c>
      <c r="C86" s="122"/>
      <c r="D86" s="31">
        <f>SUM(C87:C98)</f>
        <v>28</v>
      </c>
    </row>
    <row r="87" spans="2:4">
      <c r="B87" s="6" t="s">
        <v>37</v>
      </c>
      <c r="C87" s="29">
        <f>ROUNDDOWN(3.15,0)</f>
        <v>3</v>
      </c>
    </row>
    <row r="88" spans="2:4">
      <c r="B88" s="6" t="s">
        <v>38</v>
      </c>
      <c r="C88" s="29">
        <f>ROUNDDOWN(1.15,0)</f>
        <v>1</v>
      </c>
    </row>
    <row r="89" spans="2:4">
      <c r="B89" s="6" t="s">
        <v>64</v>
      </c>
      <c r="C89" s="29">
        <v>5</v>
      </c>
    </row>
    <row r="90" spans="2:4">
      <c r="B90" s="6" t="s">
        <v>54</v>
      </c>
      <c r="C90" s="29">
        <v>4</v>
      </c>
    </row>
    <row r="91" spans="2:4">
      <c r="B91" s="6" t="s">
        <v>40</v>
      </c>
      <c r="C91" s="29">
        <v>1</v>
      </c>
    </row>
    <row r="92" spans="2:4">
      <c r="B92" s="6" t="s">
        <v>188</v>
      </c>
      <c r="C92" s="29">
        <f>ROUNDDOWN(1.14,0)</f>
        <v>1</v>
      </c>
    </row>
    <row r="93" spans="2:4">
      <c r="B93" s="6" t="s">
        <v>186</v>
      </c>
      <c r="C93" s="29">
        <f>ROUNDDOWN(1.1,0)</f>
        <v>1</v>
      </c>
    </row>
    <row r="94" spans="2:4">
      <c r="B94" s="6" t="s">
        <v>47</v>
      </c>
      <c r="C94" s="29">
        <v>1</v>
      </c>
    </row>
    <row r="95" spans="2:4">
      <c r="B95" s="6" t="s">
        <v>41</v>
      </c>
      <c r="C95" s="29">
        <f>ROUNDDOWN(4.5,0)</f>
        <v>4</v>
      </c>
    </row>
    <row r="96" spans="2:4">
      <c r="B96" s="6" t="s">
        <v>42</v>
      </c>
      <c r="C96" s="29">
        <v>3</v>
      </c>
    </row>
    <row r="97" spans="2:4">
      <c r="B97" s="6" t="s">
        <v>46</v>
      </c>
      <c r="C97" s="29">
        <v>2</v>
      </c>
    </row>
    <row r="98" spans="2:4">
      <c r="B98" s="6" t="s">
        <v>43</v>
      </c>
      <c r="C98" s="29">
        <v>2</v>
      </c>
    </row>
    <row r="99" spans="2:4">
      <c r="B99" s="128" t="s">
        <v>180</v>
      </c>
      <c r="C99" s="128"/>
      <c r="D99" s="31">
        <f>C100</f>
        <v>1</v>
      </c>
    </row>
    <row r="100" spans="2:4">
      <c r="B100" s="4" t="s">
        <v>54</v>
      </c>
      <c r="C100" s="32">
        <v>1</v>
      </c>
    </row>
    <row r="101" spans="2:4">
      <c r="B101" s="123" t="s">
        <v>65</v>
      </c>
      <c r="C101" s="123"/>
      <c r="D101" s="31">
        <f>SUM(C102:C111)</f>
        <v>21</v>
      </c>
    </row>
    <row r="102" spans="2:4">
      <c r="B102" s="6" t="s">
        <v>54</v>
      </c>
      <c r="C102" s="29">
        <v>3</v>
      </c>
    </row>
    <row r="103" spans="2:4">
      <c r="B103" s="6" t="s">
        <v>64</v>
      </c>
      <c r="C103" s="29">
        <v>3</v>
      </c>
    </row>
    <row r="104" spans="2:4">
      <c r="B104" s="6" t="s">
        <v>42</v>
      </c>
      <c r="C104" s="29">
        <v>2</v>
      </c>
    </row>
    <row r="105" spans="2:4">
      <c r="B105" s="6" t="s">
        <v>41</v>
      </c>
      <c r="C105" s="29">
        <v>2</v>
      </c>
    </row>
    <row r="106" spans="2:4">
      <c r="B106" s="6" t="s">
        <v>43</v>
      </c>
      <c r="C106" s="29">
        <f>ROUNDDOWN(1.5,0)</f>
        <v>1</v>
      </c>
    </row>
    <row r="107" spans="2:4">
      <c r="B107" s="18" t="s">
        <v>60</v>
      </c>
      <c r="C107" s="29">
        <v>4</v>
      </c>
    </row>
    <row r="108" spans="2:4">
      <c r="B108" s="6" t="s">
        <v>179</v>
      </c>
      <c r="C108" s="29">
        <v>1</v>
      </c>
    </row>
    <row r="109" spans="2:4">
      <c r="B109" s="6" t="s">
        <v>53</v>
      </c>
      <c r="C109" s="29">
        <v>1</v>
      </c>
    </row>
    <row r="110" spans="2:4">
      <c r="B110" s="7" t="s">
        <v>46</v>
      </c>
      <c r="C110" s="30">
        <v>2</v>
      </c>
    </row>
    <row r="111" spans="2:4">
      <c r="B111" s="7" t="s">
        <v>40</v>
      </c>
      <c r="C111" s="30">
        <v>2</v>
      </c>
    </row>
    <row r="112" spans="2:4">
      <c r="B112" s="101" t="s">
        <v>66</v>
      </c>
      <c r="C112" s="101"/>
      <c r="D112" s="31">
        <f>SUM(C113:C118)</f>
        <v>7</v>
      </c>
    </row>
    <row r="113" spans="2:4">
      <c r="B113" s="18" t="s">
        <v>60</v>
      </c>
      <c r="C113" s="34">
        <v>1</v>
      </c>
      <c r="D113" s="23"/>
    </row>
    <row r="114" spans="2:4">
      <c r="B114" s="6" t="s">
        <v>54</v>
      </c>
      <c r="C114" s="34">
        <v>1</v>
      </c>
      <c r="D114" s="23"/>
    </row>
    <row r="115" spans="2:4">
      <c r="B115" s="6" t="s">
        <v>42</v>
      </c>
      <c r="C115" s="34">
        <v>1</v>
      </c>
      <c r="D115" s="23"/>
    </row>
    <row r="116" spans="2:4">
      <c r="B116" s="6" t="s">
        <v>46</v>
      </c>
      <c r="C116" s="34">
        <v>1</v>
      </c>
      <c r="D116" s="23"/>
    </row>
    <row r="117" spans="2:4">
      <c r="B117" s="6" t="s">
        <v>189</v>
      </c>
      <c r="C117" s="34">
        <v>2</v>
      </c>
      <c r="D117" s="23"/>
    </row>
    <row r="118" spans="2:4">
      <c r="B118" s="6" t="s">
        <v>41</v>
      </c>
      <c r="C118" s="35">
        <v>1</v>
      </c>
    </row>
    <row r="119" spans="2:4">
      <c r="B119" s="105" t="s">
        <v>181</v>
      </c>
      <c r="C119" s="105"/>
      <c r="D119" s="31">
        <f>C120</f>
        <v>0</v>
      </c>
    </row>
    <row r="120" spans="2:4">
      <c r="B120" s="4"/>
      <c r="C120" s="32"/>
      <c r="D120" s="23"/>
    </row>
    <row r="121" spans="2:4">
      <c r="B121" s="105" t="s">
        <v>196</v>
      </c>
      <c r="C121" s="105"/>
      <c r="D121" s="31">
        <f>C122</f>
        <v>0</v>
      </c>
    </row>
    <row r="122" spans="2:4">
      <c r="B122" s="4"/>
      <c r="C122" s="45"/>
    </row>
    <row r="123" spans="2:4">
      <c r="B123" s="120" t="s">
        <v>67</v>
      </c>
      <c r="C123" s="120"/>
      <c r="D123" s="31">
        <f>C124+C125+C126</f>
        <v>4</v>
      </c>
    </row>
    <row r="124" spans="2:4">
      <c r="B124" s="10" t="s">
        <v>54</v>
      </c>
      <c r="C124" s="32">
        <v>1</v>
      </c>
    </row>
    <row r="125" spans="2:4">
      <c r="B125" s="6" t="s">
        <v>37</v>
      </c>
      <c r="C125" s="29">
        <v>2</v>
      </c>
    </row>
    <row r="126" spans="2:4">
      <c r="B126" s="6" t="s">
        <v>38</v>
      </c>
      <c r="C126" s="29">
        <v>1</v>
      </c>
    </row>
    <row r="127" spans="2:4">
      <c r="B127" s="121" t="s">
        <v>68</v>
      </c>
      <c r="C127" s="121"/>
      <c r="D127" s="31">
        <f>SUM(C128:C130)</f>
        <v>6</v>
      </c>
    </row>
    <row r="128" spans="2:4">
      <c r="B128" s="6" t="s">
        <v>54</v>
      </c>
      <c r="C128" s="29">
        <v>2</v>
      </c>
    </row>
    <row r="129" spans="2:4">
      <c r="B129" s="6" t="s">
        <v>38</v>
      </c>
      <c r="C129" s="29">
        <v>1</v>
      </c>
    </row>
    <row r="130" spans="2:4">
      <c r="B130" s="6" t="s">
        <v>37</v>
      </c>
      <c r="C130" s="29">
        <v>3</v>
      </c>
    </row>
    <row r="131" spans="2:4">
      <c r="B131" s="122" t="s">
        <v>69</v>
      </c>
      <c r="C131" s="122"/>
      <c r="D131" s="31">
        <f>SUM(C132:C149)</f>
        <v>61</v>
      </c>
    </row>
    <row r="132" spans="2:4">
      <c r="B132" s="6" t="s">
        <v>37</v>
      </c>
      <c r="C132" s="29">
        <v>11</v>
      </c>
    </row>
    <row r="133" spans="2:4">
      <c r="B133" s="6" t="s">
        <v>38</v>
      </c>
      <c r="C133" s="29">
        <v>15</v>
      </c>
    </row>
    <row r="134" spans="2:4">
      <c r="B134" s="6" t="s">
        <v>64</v>
      </c>
      <c r="C134" s="36">
        <v>7</v>
      </c>
    </row>
    <row r="135" spans="2:4">
      <c r="B135" s="6" t="s">
        <v>54</v>
      </c>
      <c r="C135" s="36">
        <v>4</v>
      </c>
    </row>
    <row r="136" spans="2:4">
      <c r="B136" s="18" t="s">
        <v>60</v>
      </c>
      <c r="C136" s="29">
        <v>1</v>
      </c>
    </row>
    <row r="137" spans="2:4">
      <c r="B137" s="6" t="s">
        <v>53</v>
      </c>
      <c r="C137" s="29">
        <v>2</v>
      </c>
    </row>
    <row r="138" spans="2:4">
      <c r="B138" s="6" t="s">
        <v>43</v>
      </c>
      <c r="C138" s="29">
        <v>2</v>
      </c>
    </row>
    <row r="139" spans="2:4">
      <c r="B139" s="6" t="s">
        <v>186</v>
      </c>
      <c r="C139" s="29">
        <v>2</v>
      </c>
    </row>
    <row r="140" spans="2:4">
      <c r="B140" s="6" t="s">
        <v>62</v>
      </c>
      <c r="C140" s="29">
        <v>2</v>
      </c>
    </row>
    <row r="141" spans="2:4">
      <c r="B141" s="6" t="s">
        <v>189</v>
      </c>
      <c r="C141" s="29">
        <v>2</v>
      </c>
    </row>
    <row r="142" spans="2:4">
      <c r="B142" s="6" t="s">
        <v>105</v>
      </c>
      <c r="C142" s="29">
        <v>2</v>
      </c>
    </row>
    <row r="143" spans="2:4">
      <c r="B143" s="6" t="s">
        <v>40</v>
      </c>
      <c r="C143" s="29">
        <v>3</v>
      </c>
    </row>
    <row r="144" spans="2:4">
      <c r="B144" s="7" t="s">
        <v>41</v>
      </c>
      <c r="C144" s="29">
        <v>1</v>
      </c>
    </row>
    <row r="145" spans="2:4">
      <c r="B145" s="4" t="s">
        <v>46</v>
      </c>
      <c r="C145" s="29">
        <v>2</v>
      </c>
    </row>
    <row r="146" spans="2:4">
      <c r="B146" s="4" t="s">
        <v>104</v>
      </c>
      <c r="C146" s="29">
        <v>1</v>
      </c>
    </row>
    <row r="147" spans="2:4">
      <c r="B147" s="4" t="s">
        <v>179</v>
      </c>
      <c r="C147" s="29">
        <v>1</v>
      </c>
    </row>
    <row r="148" spans="2:4">
      <c r="B148" s="4" t="s">
        <v>70</v>
      </c>
      <c r="C148" s="29">
        <v>1</v>
      </c>
    </row>
    <row r="149" spans="2:4">
      <c r="B149" s="5" t="s">
        <v>42</v>
      </c>
      <c r="C149" s="29">
        <v>2</v>
      </c>
    </row>
    <row r="150" spans="2:4">
      <c r="B150" s="102" t="s">
        <v>71</v>
      </c>
      <c r="C150" s="102"/>
      <c r="D150" s="31">
        <f>SUM(C151:C156)</f>
        <v>39</v>
      </c>
    </row>
    <row r="151" spans="2:4">
      <c r="B151" s="6" t="s">
        <v>72</v>
      </c>
      <c r="C151" s="29">
        <v>4</v>
      </c>
    </row>
    <row r="152" spans="2:4">
      <c r="B152" s="6" t="s">
        <v>48</v>
      </c>
      <c r="C152" s="29">
        <v>6</v>
      </c>
    </row>
    <row r="153" spans="2:4">
      <c r="B153" s="6" t="s">
        <v>73</v>
      </c>
      <c r="C153" s="29">
        <v>6</v>
      </c>
    </row>
    <row r="154" spans="2:4">
      <c r="B154" s="6" t="s">
        <v>74</v>
      </c>
      <c r="C154" s="29">
        <v>9</v>
      </c>
    </row>
    <row r="155" spans="2:4">
      <c r="B155" s="6" t="s">
        <v>49</v>
      </c>
      <c r="C155" s="29">
        <v>10</v>
      </c>
    </row>
    <row r="156" spans="2:4">
      <c r="B156" s="6" t="s">
        <v>75</v>
      </c>
      <c r="C156" s="29">
        <v>4</v>
      </c>
    </row>
    <row r="157" spans="2:4">
      <c r="B157" s="102" t="s">
        <v>190</v>
      </c>
      <c r="C157" s="102"/>
      <c r="D157" s="31">
        <f>C158</f>
        <v>1</v>
      </c>
    </row>
    <row r="158" spans="2:4">
      <c r="B158" s="6" t="s">
        <v>72</v>
      </c>
      <c r="C158" s="29">
        <v>1</v>
      </c>
    </row>
    <row r="159" spans="2:4">
      <c r="B159" s="114" t="s">
        <v>76</v>
      </c>
      <c r="C159" s="114"/>
      <c r="D159" s="31">
        <f>SUM(C160:C168)</f>
        <v>27</v>
      </c>
    </row>
    <row r="160" spans="2:4">
      <c r="B160" s="4" t="s">
        <v>46</v>
      </c>
      <c r="C160" s="29">
        <v>4</v>
      </c>
    </row>
    <row r="161" spans="2:4">
      <c r="B161" s="4" t="s">
        <v>77</v>
      </c>
      <c r="C161" s="29">
        <v>1</v>
      </c>
    </row>
    <row r="162" spans="2:4">
      <c r="B162" s="4" t="s">
        <v>40</v>
      </c>
      <c r="C162" s="29">
        <v>1</v>
      </c>
    </row>
    <row r="163" spans="2:4">
      <c r="B163" s="5" t="s">
        <v>37</v>
      </c>
      <c r="C163" s="29">
        <v>4</v>
      </c>
    </row>
    <row r="164" spans="2:4">
      <c r="B164" s="6" t="s">
        <v>38</v>
      </c>
      <c r="C164" s="29">
        <f>ROUNDDOWN(6.1,0)</f>
        <v>6</v>
      </c>
    </row>
    <row r="165" spans="2:4">
      <c r="B165" s="6" t="s">
        <v>64</v>
      </c>
      <c r="C165" s="29">
        <v>3</v>
      </c>
    </row>
    <row r="166" spans="2:4">
      <c r="B166" s="6" t="s">
        <v>41</v>
      </c>
      <c r="C166" s="29">
        <v>4</v>
      </c>
    </row>
    <row r="167" spans="2:4">
      <c r="B167" s="4" t="s">
        <v>54</v>
      </c>
      <c r="C167" s="29">
        <v>2</v>
      </c>
    </row>
    <row r="168" spans="2:4">
      <c r="B168" s="6" t="s">
        <v>42</v>
      </c>
      <c r="C168" s="29">
        <v>2</v>
      </c>
    </row>
    <row r="169" spans="2:4">
      <c r="B169" s="114" t="s">
        <v>78</v>
      </c>
      <c r="C169" s="114"/>
      <c r="D169" s="31">
        <f>SUM(C170:C172)</f>
        <v>5</v>
      </c>
    </row>
    <row r="170" spans="2:4">
      <c r="B170" s="4" t="s">
        <v>54</v>
      </c>
      <c r="C170" s="29">
        <v>3</v>
      </c>
    </row>
    <row r="171" spans="2:4">
      <c r="B171" s="4" t="s">
        <v>46</v>
      </c>
      <c r="C171" s="29">
        <v>1</v>
      </c>
    </row>
    <row r="172" spans="2:4">
      <c r="B172" s="4" t="s">
        <v>37</v>
      </c>
      <c r="C172" s="29">
        <f>ROUNDDOWN(1.538,0)</f>
        <v>1</v>
      </c>
    </row>
    <row r="173" spans="2:4">
      <c r="B173" s="114" t="s">
        <v>79</v>
      </c>
      <c r="C173" s="114"/>
      <c r="D173" s="31">
        <f>SUM(C174:C176)</f>
        <v>4</v>
      </c>
    </row>
    <row r="174" spans="2:4">
      <c r="B174" s="4" t="s">
        <v>41</v>
      </c>
      <c r="C174" s="29">
        <f>ROUNDDOWN(1.538,0)</f>
        <v>1</v>
      </c>
    </row>
    <row r="175" spans="2:4">
      <c r="B175" s="4" t="s">
        <v>46</v>
      </c>
      <c r="C175" s="29">
        <f>ROUNDDOWN(1.538,0)</f>
        <v>1</v>
      </c>
    </row>
    <row r="176" spans="2:4">
      <c r="B176" s="4" t="s">
        <v>54</v>
      </c>
      <c r="C176" s="29">
        <v>2</v>
      </c>
    </row>
    <row r="177" spans="2:4">
      <c r="B177" s="103" t="s">
        <v>80</v>
      </c>
      <c r="C177" s="103"/>
      <c r="D177" s="31">
        <f>SUM(C178:C182)</f>
        <v>8</v>
      </c>
    </row>
    <row r="178" spans="2:4">
      <c r="B178" s="4" t="s">
        <v>40</v>
      </c>
      <c r="C178" s="32">
        <v>1</v>
      </c>
    </row>
    <row r="179" spans="2:4">
      <c r="B179" s="4" t="s">
        <v>41</v>
      </c>
      <c r="C179" s="29">
        <f>ROUNDDOWN(1.538,0)</f>
        <v>1</v>
      </c>
    </row>
    <row r="180" spans="2:4">
      <c r="B180" s="4" t="s">
        <v>46</v>
      </c>
      <c r="C180" s="29">
        <v>3</v>
      </c>
    </row>
    <row r="181" spans="2:4">
      <c r="B181" s="4" t="s">
        <v>64</v>
      </c>
      <c r="C181" s="29">
        <v>1</v>
      </c>
    </row>
    <row r="182" spans="2:4">
      <c r="B182" s="4" t="s">
        <v>37</v>
      </c>
      <c r="C182" s="29">
        <v>2</v>
      </c>
    </row>
    <row r="183" spans="2:4">
      <c r="B183" s="103" t="s">
        <v>81</v>
      </c>
      <c r="C183" s="103"/>
      <c r="D183" s="31">
        <f>C185+C184</f>
        <v>0</v>
      </c>
    </row>
    <row r="184" spans="2:4">
      <c r="B184" s="78"/>
      <c r="C184" s="75"/>
      <c r="D184" s="76"/>
    </row>
    <row r="185" spans="2:4">
      <c r="B185" s="77"/>
      <c r="C185" s="75"/>
      <c r="D185" s="76"/>
    </row>
    <row r="186" spans="2:4">
      <c r="B186" s="103" t="s">
        <v>191</v>
      </c>
      <c r="C186" s="103"/>
      <c r="D186" s="31">
        <f>C188+C187</f>
        <v>0</v>
      </c>
    </row>
    <row r="187" spans="2:4">
      <c r="B187" s="4"/>
      <c r="C187" s="32"/>
      <c r="D187" s="23"/>
    </row>
    <row r="188" spans="2:4">
      <c r="B188" s="119" t="s">
        <v>82</v>
      </c>
      <c r="C188" s="119"/>
      <c r="D188" s="31">
        <f>SUM(C189:C191)</f>
        <v>5</v>
      </c>
    </row>
    <row r="189" spans="2:4">
      <c r="B189" s="4" t="s">
        <v>54</v>
      </c>
      <c r="C189" s="32">
        <v>2</v>
      </c>
    </row>
    <row r="190" spans="2:4">
      <c r="B190" s="4" t="s">
        <v>72</v>
      </c>
      <c r="C190" s="32">
        <v>2</v>
      </c>
    </row>
    <row r="191" spans="2:4">
      <c r="B191" s="4" t="s">
        <v>48</v>
      </c>
      <c r="C191" s="32">
        <v>1</v>
      </c>
    </row>
    <row r="192" spans="2:4">
      <c r="B192" s="129" t="s">
        <v>83</v>
      </c>
      <c r="C192" s="129"/>
      <c r="D192" s="31">
        <f>SUM(C193:C196)</f>
        <v>7</v>
      </c>
    </row>
    <row r="193" spans="2:4">
      <c r="B193" s="6" t="s">
        <v>37</v>
      </c>
      <c r="C193" s="29">
        <v>2</v>
      </c>
    </row>
    <row r="194" spans="2:4">
      <c r="B194" s="7" t="s">
        <v>60</v>
      </c>
      <c r="C194" s="29">
        <v>1</v>
      </c>
    </row>
    <row r="195" spans="2:4">
      <c r="B195" s="7" t="s">
        <v>38</v>
      </c>
      <c r="C195" s="29">
        <v>2</v>
      </c>
    </row>
    <row r="196" spans="2:4">
      <c r="B196" s="4" t="s">
        <v>54</v>
      </c>
      <c r="C196" s="28">
        <v>2</v>
      </c>
    </row>
    <row r="197" spans="2:4">
      <c r="B197" s="103" t="s">
        <v>84</v>
      </c>
      <c r="C197" s="103"/>
      <c r="D197" s="31">
        <f>C198</f>
        <v>3</v>
      </c>
    </row>
    <row r="198" spans="2:4">
      <c r="B198" s="4" t="s">
        <v>64</v>
      </c>
      <c r="C198" s="32">
        <v>3</v>
      </c>
    </row>
    <row r="199" spans="2:4">
      <c r="B199" s="104" t="s">
        <v>85</v>
      </c>
      <c r="C199" s="104"/>
      <c r="D199" s="31">
        <f>SUM(C200:C209)</f>
        <v>44</v>
      </c>
    </row>
    <row r="200" spans="2:4">
      <c r="B200" s="7" t="s">
        <v>37</v>
      </c>
      <c r="C200" s="30">
        <v>5</v>
      </c>
    </row>
    <row r="201" spans="2:4">
      <c r="B201" s="4" t="s">
        <v>38</v>
      </c>
      <c r="C201" s="32">
        <v>26</v>
      </c>
    </row>
    <row r="202" spans="2:4">
      <c r="B202" s="4" t="s">
        <v>64</v>
      </c>
      <c r="C202" s="32">
        <v>3</v>
      </c>
    </row>
    <row r="203" spans="2:4">
      <c r="B203" s="4" t="s">
        <v>54</v>
      </c>
      <c r="C203" s="32">
        <v>3</v>
      </c>
    </row>
    <row r="204" spans="2:4">
      <c r="B204" s="4" t="s">
        <v>186</v>
      </c>
      <c r="C204" s="32">
        <v>1</v>
      </c>
    </row>
    <row r="205" spans="2:4">
      <c r="B205" s="39" t="s">
        <v>40</v>
      </c>
      <c r="C205" s="40">
        <v>1</v>
      </c>
    </row>
    <row r="206" spans="2:4">
      <c r="B206" s="4" t="s">
        <v>179</v>
      </c>
      <c r="C206" s="32">
        <v>1</v>
      </c>
    </row>
    <row r="207" spans="2:4">
      <c r="B207" s="5" t="s">
        <v>46</v>
      </c>
      <c r="C207" s="37">
        <v>2</v>
      </c>
    </row>
    <row r="208" spans="2:4">
      <c r="B208" s="5" t="s">
        <v>45</v>
      </c>
      <c r="C208" s="37">
        <v>1</v>
      </c>
    </row>
    <row r="209" spans="2:4">
      <c r="B209" s="6" t="s">
        <v>41</v>
      </c>
      <c r="C209" s="29">
        <f>ROUNDDOWN(1.9,0)</f>
        <v>1</v>
      </c>
    </row>
    <row r="210" spans="2:4">
      <c r="B210" s="102" t="s">
        <v>86</v>
      </c>
      <c r="C210" s="102"/>
      <c r="D210" s="31">
        <f>SUM(C211:C212)</f>
        <v>2</v>
      </c>
    </row>
    <row r="211" spans="2:4">
      <c r="B211" s="7" t="s">
        <v>38</v>
      </c>
      <c r="C211" s="30">
        <f>ROUNDDOWN(1.55,0)</f>
        <v>1</v>
      </c>
    </row>
    <row r="212" spans="2:4">
      <c r="B212" s="4" t="s">
        <v>54</v>
      </c>
      <c r="C212" s="32">
        <v>1</v>
      </c>
    </row>
    <row r="213" spans="2:4">
      <c r="B213" s="104" t="s">
        <v>192</v>
      </c>
      <c r="C213" s="104"/>
      <c r="D213" s="31">
        <f>C214</f>
        <v>0</v>
      </c>
    </row>
    <row r="214" spans="2:4">
      <c r="B214" s="7"/>
      <c r="C214" s="29"/>
      <c r="D214" s="23"/>
    </row>
    <row r="215" spans="2:4">
      <c r="B215" s="104" t="s">
        <v>87</v>
      </c>
      <c r="C215" s="104"/>
      <c r="D215" s="31">
        <f>SUM(C216:C224)</f>
        <v>46</v>
      </c>
    </row>
    <row r="216" spans="2:4">
      <c r="B216" s="6" t="s">
        <v>37</v>
      </c>
      <c r="C216" s="29">
        <v>10</v>
      </c>
    </row>
    <row r="217" spans="2:4">
      <c r="B217" s="6" t="s">
        <v>38</v>
      </c>
      <c r="C217" s="29">
        <v>20</v>
      </c>
    </row>
    <row r="218" spans="2:4">
      <c r="B218" s="7" t="s">
        <v>41</v>
      </c>
      <c r="C218" s="29">
        <f>ROUNDDOWN(4.75,0)</f>
        <v>4</v>
      </c>
    </row>
    <row r="219" spans="2:4">
      <c r="B219" s="7" t="s">
        <v>46</v>
      </c>
      <c r="C219" s="28">
        <v>3</v>
      </c>
    </row>
    <row r="220" spans="2:4">
      <c r="B220" s="38" t="s">
        <v>54</v>
      </c>
      <c r="C220" s="41">
        <v>1</v>
      </c>
    </row>
    <row r="221" spans="2:4">
      <c r="B221" s="4" t="s">
        <v>47</v>
      </c>
      <c r="C221" s="32">
        <v>1</v>
      </c>
    </row>
    <row r="222" spans="2:4">
      <c r="B222" s="20" t="s">
        <v>53</v>
      </c>
      <c r="C222" s="32">
        <v>1</v>
      </c>
    </row>
    <row r="223" spans="2:4">
      <c r="B223" s="20" t="s">
        <v>104</v>
      </c>
      <c r="C223" s="32">
        <v>1</v>
      </c>
    </row>
    <row r="224" spans="2:4">
      <c r="B224" s="5" t="s">
        <v>43</v>
      </c>
      <c r="C224" s="37">
        <v>5</v>
      </c>
    </row>
    <row r="225" spans="2:4">
      <c r="B225" s="103" t="s">
        <v>88</v>
      </c>
      <c r="C225" s="103"/>
      <c r="D225" s="31">
        <f>C226</f>
        <v>1</v>
      </c>
    </row>
    <row r="226" spans="2:4">
      <c r="B226" s="4" t="s">
        <v>73</v>
      </c>
      <c r="C226" s="32">
        <v>1</v>
      </c>
    </row>
    <row r="227" spans="2:4">
      <c r="B227" s="104" t="s">
        <v>89</v>
      </c>
      <c r="C227" s="104"/>
      <c r="D227" s="31">
        <f>C228</f>
        <v>0</v>
      </c>
    </row>
    <row r="228" spans="2:4">
      <c r="B228" s="7"/>
      <c r="C228" s="25"/>
    </row>
    <row r="229" spans="2:4">
      <c r="B229" s="104" t="s">
        <v>193</v>
      </c>
      <c r="C229" s="104"/>
      <c r="D229" s="31">
        <f>C230+C231</f>
        <v>4</v>
      </c>
    </row>
    <row r="230" spans="2:4">
      <c r="B230" s="4" t="s">
        <v>46</v>
      </c>
      <c r="C230" s="32">
        <v>3</v>
      </c>
      <c r="D230" s="23"/>
    </row>
    <row r="231" spans="2:4">
      <c r="B231" s="7" t="s">
        <v>48</v>
      </c>
      <c r="C231" s="30">
        <v>1</v>
      </c>
      <c r="D231" s="23"/>
    </row>
    <row r="232" spans="2:4">
      <c r="B232" s="106" t="s">
        <v>90</v>
      </c>
      <c r="C232" s="107"/>
      <c r="D232" s="31">
        <f>C233</f>
        <v>1</v>
      </c>
    </row>
    <row r="233" spans="2:4">
      <c r="B233" s="4" t="s">
        <v>37</v>
      </c>
      <c r="C233" s="32">
        <v>1</v>
      </c>
    </row>
    <row r="234" spans="2:4">
      <c r="B234" s="100" t="s">
        <v>91</v>
      </c>
      <c r="C234" s="100"/>
      <c r="D234" s="31">
        <f>SUM(C235:C241)</f>
        <v>21</v>
      </c>
    </row>
    <row r="235" spans="2:4">
      <c r="B235" s="4" t="s">
        <v>41</v>
      </c>
      <c r="C235" s="32">
        <v>2</v>
      </c>
    </row>
    <row r="236" spans="2:4">
      <c r="B236" s="4" t="s">
        <v>46</v>
      </c>
      <c r="C236" s="32">
        <v>2</v>
      </c>
    </row>
    <row r="237" spans="2:4">
      <c r="B237" s="4" t="s">
        <v>64</v>
      </c>
      <c r="C237" s="32">
        <v>1</v>
      </c>
    </row>
    <row r="238" spans="2:4">
      <c r="B238" s="4" t="s">
        <v>77</v>
      </c>
      <c r="C238" s="32">
        <v>1</v>
      </c>
    </row>
    <row r="239" spans="2:4">
      <c r="B239" s="5" t="s">
        <v>37</v>
      </c>
      <c r="C239" s="37">
        <v>4</v>
      </c>
    </row>
    <row r="240" spans="2:4">
      <c r="B240" s="6" t="s">
        <v>38</v>
      </c>
      <c r="C240" s="29">
        <f>ROUNDDOWN(7.15,0)</f>
        <v>7</v>
      </c>
    </row>
    <row r="241" spans="2:4">
      <c r="B241" s="6" t="s">
        <v>54</v>
      </c>
      <c r="C241" s="29">
        <v>4</v>
      </c>
    </row>
    <row r="242" spans="2:4">
      <c r="B242" s="103" t="s">
        <v>92</v>
      </c>
      <c r="C242" s="103"/>
      <c r="D242" s="31">
        <f>C243</f>
        <v>0</v>
      </c>
    </row>
    <row r="243" spans="2:4">
      <c r="B243" s="6"/>
      <c r="C243" s="29"/>
      <c r="D243" s="23"/>
    </row>
    <row r="244" spans="2:4">
      <c r="B244" s="118" t="s">
        <v>93</v>
      </c>
      <c r="C244" s="118"/>
      <c r="D244" s="31">
        <f>SUM(C245:C254)</f>
        <v>17</v>
      </c>
    </row>
    <row r="245" spans="2:4">
      <c r="B245" s="4" t="s">
        <v>41</v>
      </c>
      <c r="C245" s="28">
        <f>ROUNDDOWN(1.6,0)</f>
        <v>1</v>
      </c>
    </row>
    <row r="246" spans="2:4">
      <c r="B246" s="5" t="s">
        <v>62</v>
      </c>
      <c r="C246" s="29">
        <f>ROUNDDOWN(1.6,0)</f>
        <v>1</v>
      </c>
    </row>
    <row r="247" spans="2:4">
      <c r="B247" s="5" t="s">
        <v>40</v>
      </c>
      <c r="C247" s="29">
        <v>1</v>
      </c>
    </row>
    <row r="248" spans="2:4">
      <c r="B248" s="6" t="s">
        <v>38</v>
      </c>
      <c r="C248" s="29">
        <f>ROUNDDOWN(1.7,0)</f>
        <v>1</v>
      </c>
    </row>
    <row r="249" spans="2:4">
      <c r="B249" s="18" t="s">
        <v>60</v>
      </c>
      <c r="C249" s="29">
        <v>2</v>
      </c>
    </row>
    <row r="250" spans="2:4">
      <c r="B250" s="6" t="s">
        <v>54</v>
      </c>
      <c r="C250" s="29">
        <v>2</v>
      </c>
    </row>
    <row r="251" spans="2:4">
      <c r="B251" s="4" t="s">
        <v>46</v>
      </c>
      <c r="C251" s="29">
        <v>2</v>
      </c>
    </row>
    <row r="252" spans="2:4">
      <c r="B252" s="6" t="s">
        <v>64</v>
      </c>
      <c r="C252" s="29">
        <v>3</v>
      </c>
    </row>
    <row r="253" spans="2:4">
      <c r="B253" s="6" t="s">
        <v>53</v>
      </c>
      <c r="C253" s="29">
        <f>ROUNDDOWN(1.55,0)</f>
        <v>1</v>
      </c>
    </row>
    <row r="254" spans="2:4">
      <c r="B254" s="6" t="s">
        <v>77</v>
      </c>
      <c r="C254" s="29">
        <f>ROUNDDOWN(3.25,0)</f>
        <v>3</v>
      </c>
    </row>
    <row r="255" spans="2:4">
      <c r="B255" s="103" t="s">
        <v>94</v>
      </c>
      <c r="C255" s="103"/>
      <c r="D255" s="31">
        <f>C256+C257</f>
        <v>3</v>
      </c>
    </row>
    <row r="256" spans="2:4">
      <c r="B256" s="5" t="s">
        <v>38</v>
      </c>
      <c r="C256" s="37">
        <v>2</v>
      </c>
      <c r="D256" s="23"/>
    </row>
    <row r="257" spans="2:4">
      <c r="B257" s="5" t="s">
        <v>54</v>
      </c>
      <c r="C257" s="37">
        <f>ROUNDDOWN(1.5,0)</f>
        <v>1</v>
      </c>
      <c r="D257" s="23"/>
    </row>
    <row r="258" spans="2:4">
      <c r="B258" s="103" t="s">
        <v>95</v>
      </c>
      <c r="C258" s="103"/>
      <c r="D258" s="31">
        <f>SUM(C259:C264)</f>
        <v>14</v>
      </c>
    </row>
    <row r="259" spans="2:4">
      <c r="B259" s="5" t="s">
        <v>37</v>
      </c>
      <c r="C259" s="37">
        <v>3</v>
      </c>
    </row>
    <row r="260" spans="2:4">
      <c r="B260" s="5" t="s">
        <v>38</v>
      </c>
      <c r="C260" s="37">
        <v>5</v>
      </c>
    </row>
    <row r="261" spans="2:4">
      <c r="B261" s="5" t="s">
        <v>64</v>
      </c>
      <c r="C261" s="37">
        <v>3</v>
      </c>
    </row>
    <row r="262" spans="2:4">
      <c r="B262" s="5" t="s">
        <v>46</v>
      </c>
      <c r="C262" s="37">
        <v>1</v>
      </c>
    </row>
    <row r="263" spans="2:4">
      <c r="B263" s="5" t="s">
        <v>41</v>
      </c>
      <c r="C263" s="37">
        <v>1</v>
      </c>
    </row>
    <row r="264" spans="2:4">
      <c r="B264" s="5" t="s">
        <v>40</v>
      </c>
      <c r="C264" s="37">
        <v>1</v>
      </c>
    </row>
    <row r="265" spans="2:4">
      <c r="B265" s="103" t="s">
        <v>96</v>
      </c>
      <c r="C265" s="103"/>
      <c r="D265" s="31">
        <f>SUM(C266:C269)</f>
        <v>4</v>
      </c>
    </row>
    <row r="266" spans="2:4">
      <c r="B266" s="4" t="s">
        <v>41</v>
      </c>
      <c r="C266" s="32">
        <v>1</v>
      </c>
    </row>
    <row r="267" spans="2:4">
      <c r="B267" s="5" t="s">
        <v>46</v>
      </c>
      <c r="C267" s="32">
        <v>1</v>
      </c>
    </row>
    <row r="268" spans="2:4">
      <c r="B268" s="5" t="s">
        <v>38</v>
      </c>
      <c r="C268" s="32">
        <v>1</v>
      </c>
    </row>
    <row r="269" spans="2:4">
      <c r="B269" s="4" t="s">
        <v>40</v>
      </c>
      <c r="C269" s="32">
        <v>1</v>
      </c>
    </row>
    <row r="270" spans="2:4">
      <c r="B270" s="114" t="s">
        <v>97</v>
      </c>
      <c r="C270" s="114"/>
      <c r="D270" s="31">
        <f>SUM(C271:C275)</f>
        <v>7</v>
      </c>
    </row>
    <row r="271" spans="2:4">
      <c r="B271" s="11" t="s">
        <v>64</v>
      </c>
      <c r="C271" s="32">
        <v>3</v>
      </c>
    </row>
    <row r="272" spans="2:4">
      <c r="B272" s="11" t="s">
        <v>54</v>
      </c>
      <c r="C272" s="32">
        <v>1</v>
      </c>
    </row>
    <row r="273" spans="2:4">
      <c r="B273" s="42" t="s">
        <v>40</v>
      </c>
      <c r="C273" s="32">
        <v>1</v>
      </c>
    </row>
    <row r="274" spans="2:4">
      <c r="B274" s="5" t="s">
        <v>46</v>
      </c>
      <c r="C274" s="32">
        <v>1</v>
      </c>
    </row>
    <row r="275" spans="2:4">
      <c r="B275" s="5" t="s">
        <v>38</v>
      </c>
      <c r="C275" s="32">
        <v>1</v>
      </c>
    </row>
    <row r="276" spans="2:4">
      <c r="B276" s="115" t="s">
        <v>98</v>
      </c>
      <c r="C276" s="115"/>
      <c r="D276" s="31">
        <f>SUM(C277:C280)</f>
        <v>8</v>
      </c>
    </row>
    <row r="277" spans="2:4">
      <c r="B277" s="12" t="s">
        <v>173</v>
      </c>
      <c r="C277" s="32">
        <v>3</v>
      </c>
    </row>
    <row r="278" spans="2:4">
      <c r="B278" s="12" t="s">
        <v>99</v>
      </c>
      <c r="C278" s="32">
        <v>1</v>
      </c>
    </row>
    <row r="279" spans="2:4">
      <c r="B279" s="5" t="s">
        <v>38</v>
      </c>
      <c r="C279" s="37">
        <v>2</v>
      </c>
    </row>
    <row r="280" spans="2:4">
      <c r="B280" s="6" t="s">
        <v>46</v>
      </c>
      <c r="C280" s="29">
        <v>2</v>
      </c>
    </row>
    <row r="281" spans="2:4">
      <c r="B281" s="102" t="s">
        <v>100</v>
      </c>
      <c r="C281" s="102"/>
      <c r="D281" s="31">
        <f>C282</f>
        <v>0</v>
      </c>
    </row>
    <row r="282" spans="2:4">
      <c r="B282" s="6" t="s">
        <v>60</v>
      </c>
      <c r="C282" s="24"/>
    </row>
    <row r="283" spans="2:4">
      <c r="B283" s="103" t="s">
        <v>101</v>
      </c>
      <c r="C283" s="103"/>
      <c r="D283" s="31">
        <f>SUM(C284:C287)</f>
        <v>6</v>
      </c>
    </row>
    <row r="284" spans="2:4">
      <c r="B284" s="46" t="s">
        <v>60</v>
      </c>
      <c r="C284" s="32">
        <f>ROUNDDOWN(1.87,0)</f>
        <v>1</v>
      </c>
    </row>
    <row r="285" spans="2:4">
      <c r="B285" s="5" t="s">
        <v>49</v>
      </c>
      <c r="C285" s="29">
        <v>3</v>
      </c>
    </row>
    <row r="286" spans="2:4">
      <c r="B286" s="5" t="s">
        <v>48</v>
      </c>
      <c r="C286" s="29">
        <v>1</v>
      </c>
    </row>
    <row r="287" spans="2:4">
      <c r="B287" s="5" t="s">
        <v>73</v>
      </c>
      <c r="C287" s="29">
        <v>1</v>
      </c>
    </row>
    <row r="288" spans="2:4">
      <c r="B288" s="100" t="s">
        <v>194</v>
      </c>
      <c r="C288" s="100"/>
      <c r="D288" s="31">
        <f>C289</f>
        <v>0</v>
      </c>
    </row>
    <row r="289" spans="2:4">
      <c r="B289" s="4"/>
      <c r="C289" s="32"/>
      <c r="D289" s="23"/>
    </row>
    <row r="290" spans="2:4">
      <c r="B290" s="100" t="s">
        <v>102</v>
      </c>
      <c r="C290" s="100"/>
      <c r="D290" s="31">
        <f>C291+C292</f>
        <v>2</v>
      </c>
    </row>
    <row r="291" spans="2:4">
      <c r="B291" s="4" t="s">
        <v>46</v>
      </c>
      <c r="C291" s="32">
        <v>1</v>
      </c>
      <c r="D291" s="23"/>
    </row>
    <row r="292" spans="2:4">
      <c r="B292" s="79" t="s">
        <v>54</v>
      </c>
      <c r="C292" s="80">
        <v>1</v>
      </c>
      <c r="D292" s="23"/>
    </row>
    <row r="293" spans="2:4">
      <c r="B293" s="106" t="s">
        <v>172</v>
      </c>
      <c r="C293" s="107"/>
      <c r="D293" s="31">
        <f>C294</f>
        <v>1</v>
      </c>
    </row>
    <row r="294" spans="2:4">
      <c r="B294" s="4" t="s">
        <v>46</v>
      </c>
      <c r="C294" s="32">
        <v>1</v>
      </c>
    </row>
    <row r="295" spans="2:4">
      <c r="B295" s="104" t="s">
        <v>103</v>
      </c>
      <c r="C295" s="104"/>
      <c r="D295" s="31">
        <f>SUM(C296:C298)</f>
        <v>5</v>
      </c>
    </row>
    <row r="296" spans="2:4">
      <c r="B296" s="18" t="s">
        <v>60</v>
      </c>
      <c r="C296" s="29">
        <v>1</v>
      </c>
    </row>
    <row r="297" spans="2:4">
      <c r="B297" s="6" t="s">
        <v>46</v>
      </c>
      <c r="C297" s="29">
        <v>3</v>
      </c>
    </row>
    <row r="298" spans="2:4">
      <c r="B298" s="6" t="s">
        <v>41</v>
      </c>
      <c r="C298" s="29">
        <v>1</v>
      </c>
    </row>
    <row r="299" spans="2:4">
      <c r="B299" s="116" t="s">
        <v>168</v>
      </c>
      <c r="C299" s="116"/>
      <c r="D299" s="43">
        <f>SUM(C300:C316)</f>
        <v>57</v>
      </c>
    </row>
    <row r="300" spans="2:4">
      <c r="B300" s="6" t="s">
        <v>37</v>
      </c>
      <c r="C300" s="29">
        <v>12</v>
      </c>
    </row>
    <row r="301" spans="2:4">
      <c r="B301" s="18" t="s">
        <v>46</v>
      </c>
      <c r="C301" s="29">
        <v>12</v>
      </c>
    </row>
    <row r="302" spans="2:4">
      <c r="B302" s="18" t="s">
        <v>47</v>
      </c>
      <c r="C302" s="29">
        <f>ROUNDDOWN(1.8,0)</f>
        <v>1</v>
      </c>
    </row>
    <row r="303" spans="2:4">
      <c r="B303" s="18" t="s">
        <v>75</v>
      </c>
      <c r="C303" s="29">
        <v>1</v>
      </c>
    </row>
    <row r="304" spans="2:4">
      <c r="B304" s="18" t="s">
        <v>62</v>
      </c>
      <c r="C304" s="29">
        <v>1</v>
      </c>
    </row>
    <row r="305" spans="2:4">
      <c r="B305" s="18" t="s">
        <v>60</v>
      </c>
      <c r="C305" s="29">
        <v>1</v>
      </c>
    </row>
    <row r="306" spans="2:4">
      <c r="B306" s="18" t="s">
        <v>73</v>
      </c>
      <c r="C306" s="29">
        <v>1</v>
      </c>
    </row>
    <row r="307" spans="2:4">
      <c r="B307" s="18" t="s">
        <v>48</v>
      </c>
      <c r="C307" s="29">
        <v>4</v>
      </c>
    </row>
    <row r="308" spans="2:4">
      <c r="B308" s="18" t="s">
        <v>39</v>
      </c>
      <c r="C308" s="29">
        <v>1</v>
      </c>
    </row>
    <row r="309" spans="2:4">
      <c r="B309" s="6" t="s">
        <v>38</v>
      </c>
      <c r="C309" s="29">
        <v>2</v>
      </c>
    </row>
    <row r="310" spans="2:4">
      <c r="B310" s="6" t="s">
        <v>53</v>
      </c>
      <c r="C310" s="29">
        <v>1</v>
      </c>
    </row>
    <row r="311" spans="2:4">
      <c r="B311" s="6" t="s">
        <v>41</v>
      </c>
      <c r="C311" s="29">
        <v>1</v>
      </c>
    </row>
    <row r="312" spans="2:4">
      <c r="B312" s="6" t="s">
        <v>42</v>
      </c>
      <c r="C312" s="29">
        <v>5</v>
      </c>
    </row>
    <row r="313" spans="2:4">
      <c r="B313" s="6" t="s">
        <v>179</v>
      </c>
      <c r="C313" s="29">
        <v>5</v>
      </c>
    </row>
    <row r="314" spans="2:4">
      <c r="B314" s="6" t="s">
        <v>104</v>
      </c>
      <c r="C314" s="29">
        <v>3</v>
      </c>
    </row>
    <row r="315" spans="2:4">
      <c r="B315" s="6" t="s">
        <v>45</v>
      </c>
      <c r="C315" s="29">
        <v>3</v>
      </c>
    </row>
    <row r="316" spans="2:4">
      <c r="B316" s="6" t="s">
        <v>72</v>
      </c>
      <c r="C316" s="29">
        <v>3</v>
      </c>
    </row>
    <row r="317" spans="2:4">
      <c r="B317" s="116" t="s">
        <v>169</v>
      </c>
      <c r="C317" s="116"/>
      <c r="D317" s="43">
        <f>SUM(C318:C344)</f>
        <v>425</v>
      </c>
    </row>
    <row r="318" spans="2:4">
      <c r="B318" s="6" t="s">
        <v>37</v>
      </c>
      <c r="C318" s="29">
        <v>71</v>
      </c>
    </row>
    <row r="319" spans="2:4">
      <c r="B319" s="6" t="s">
        <v>38</v>
      </c>
      <c r="C319" s="29">
        <v>83</v>
      </c>
    </row>
    <row r="320" spans="2:4">
      <c r="B320" s="18" t="s">
        <v>60</v>
      </c>
      <c r="C320" s="29">
        <v>44</v>
      </c>
    </row>
    <row r="321" spans="2:3">
      <c r="B321" s="6" t="s">
        <v>64</v>
      </c>
      <c r="C321" s="29">
        <v>29</v>
      </c>
    </row>
    <row r="322" spans="2:3">
      <c r="B322" s="18" t="s">
        <v>46</v>
      </c>
      <c r="C322" s="29">
        <v>37</v>
      </c>
    </row>
    <row r="323" spans="2:3">
      <c r="B323" s="18" t="s">
        <v>39</v>
      </c>
      <c r="C323" s="29">
        <v>1</v>
      </c>
    </row>
    <row r="324" spans="2:3">
      <c r="B324" s="18" t="s">
        <v>74</v>
      </c>
      <c r="C324" s="29">
        <v>3</v>
      </c>
    </row>
    <row r="325" spans="2:3">
      <c r="B325" s="6" t="s">
        <v>53</v>
      </c>
      <c r="C325" s="29">
        <v>8</v>
      </c>
    </row>
    <row r="326" spans="2:3">
      <c r="B326" s="6" t="s">
        <v>54</v>
      </c>
      <c r="C326" s="29">
        <v>20</v>
      </c>
    </row>
    <row r="327" spans="2:3">
      <c r="B327" s="6" t="s">
        <v>40</v>
      </c>
      <c r="C327" s="29">
        <v>4</v>
      </c>
    </row>
    <row r="328" spans="2:3">
      <c r="B328" s="6" t="s">
        <v>41</v>
      </c>
      <c r="C328" s="29">
        <v>16</v>
      </c>
    </row>
    <row r="329" spans="2:3">
      <c r="B329" s="6" t="s">
        <v>42</v>
      </c>
      <c r="C329" s="29">
        <v>8</v>
      </c>
    </row>
    <row r="330" spans="2:3">
      <c r="B330" s="6" t="s">
        <v>179</v>
      </c>
      <c r="C330" s="29">
        <v>13</v>
      </c>
    </row>
    <row r="331" spans="2:3">
      <c r="B331" s="6" t="s">
        <v>43</v>
      </c>
      <c r="C331" s="29">
        <v>18</v>
      </c>
    </row>
    <row r="332" spans="2:3">
      <c r="B332" s="6" t="s">
        <v>189</v>
      </c>
      <c r="C332" s="29">
        <v>1</v>
      </c>
    </row>
    <row r="333" spans="2:3">
      <c r="B333" s="6" t="s">
        <v>70</v>
      </c>
      <c r="C333" s="29">
        <v>1</v>
      </c>
    </row>
    <row r="334" spans="2:3">
      <c r="B334" s="6" t="s">
        <v>44</v>
      </c>
      <c r="C334" s="29">
        <v>2</v>
      </c>
    </row>
    <row r="335" spans="2:3">
      <c r="B335" s="6" t="s">
        <v>104</v>
      </c>
      <c r="C335" s="29">
        <v>4</v>
      </c>
    </row>
    <row r="336" spans="2:3">
      <c r="B336" s="6" t="s">
        <v>62</v>
      </c>
      <c r="C336" s="29">
        <v>10</v>
      </c>
    </row>
    <row r="337" spans="2:4">
      <c r="B337" s="6" t="s">
        <v>77</v>
      </c>
      <c r="C337" s="29">
        <v>7</v>
      </c>
    </row>
    <row r="338" spans="2:4">
      <c r="B338" s="6" t="s">
        <v>45</v>
      </c>
      <c r="C338" s="29">
        <v>5</v>
      </c>
    </row>
    <row r="339" spans="2:4">
      <c r="B339" s="6" t="s">
        <v>186</v>
      </c>
      <c r="C339" s="29">
        <v>7</v>
      </c>
    </row>
    <row r="340" spans="2:4">
      <c r="B340" s="6" t="s">
        <v>72</v>
      </c>
      <c r="C340" s="29">
        <v>8</v>
      </c>
    </row>
    <row r="341" spans="2:4">
      <c r="B341" s="6" t="s">
        <v>48</v>
      </c>
      <c r="C341" s="29">
        <v>12</v>
      </c>
    </row>
    <row r="342" spans="2:4">
      <c r="B342" s="6" t="s">
        <v>73</v>
      </c>
      <c r="C342" s="29">
        <v>3</v>
      </c>
    </row>
    <row r="343" spans="2:4">
      <c r="B343" s="6" t="s">
        <v>75</v>
      </c>
      <c r="C343" s="29">
        <v>8</v>
      </c>
    </row>
    <row r="344" spans="2:4">
      <c r="B344" s="6" t="s">
        <v>50</v>
      </c>
      <c r="C344" s="29">
        <v>2</v>
      </c>
    </row>
    <row r="345" spans="2:4">
      <c r="B345" s="117" t="s">
        <v>170</v>
      </c>
      <c r="C345" s="117"/>
      <c r="D345" s="43">
        <f>SUM(C346:C365)</f>
        <v>252</v>
      </c>
    </row>
    <row r="346" spans="2:4">
      <c r="B346" s="6" t="s">
        <v>37</v>
      </c>
      <c r="C346" s="29">
        <v>25</v>
      </c>
    </row>
    <row r="347" spans="2:4">
      <c r="B347" s="6" t="s">
        <v>38</v>
      </c>
      <c r="C347" s="29">
        <v>43</v>
      </c>
    </row>
    <row r="348" spans="2:4">
      <c r="B348" s="18" t="s">
        <v>60</v>
      </c>
      <c r="C348" s="29">
        <v>11</v>
      </c>
    </row>
    <row r="349" spans="2:4">
      <c r="B349" s="6" t="s">
        <v>64</v>
      </c>
      <c r="C349" s="29">
        <v>42</v>
      </c>
    </row>
    <row r="350" spans="2:4">
      <c r="B350" s="6" t="s">
        <v>42</v>
      </c>
      <c r="C350" s="29">
        <v>26</v>
      </c>
    </row>
    <row r="351" spans="2:4">
      <c r="B351" s="6" t="s">
        <v>41</v>
      </c>
      <c r="C351" s="29">
        <v>20</v>
      </c>
    </row>
    <row r="352" spans="2:4">
      <c r="B352" s="6" t="s">
        <v>46</v>
      </c>
      <c r="C352" s="29">
        <v>16</v>
      </c>
    </row>
    <row r="353" spans="2:4">
      <c r="B353" s="6" t="s">
        <v>179</v>
      </c>
      <c r="C353" s="29">
        <v>6</v>
      </c>
    </row>
    <row r="354" spans="2:4">
      <c r="B354" s="18" t="s">
        <v>48</v>
      </c>
      <c r="C354" s="29">
        <v>6</v>
      </c>
    </row>
    <row r="355" spans="2:4">
      <c r="B355" s="18" t="s">
        <v>43</v>
      </c>
      <c r="C355" s="29">
        <v>2</v>
      </c>
    </row>
    <row r="356" spans="2:4">
      <c r="B356" s="18" t="s">
        <v>105</v>
      </c>
      <c r="C356" s="29">
        <v>4</v>
      </c>
    </row>
    <row r="357" spans="2:4">
      <c r="B357" s="18" t="s">
        <v>53</v>
      </c>
      <c r="C357" s="29">
        <v>4</v>
      </c>
    </row>
    <row r="358" spans="2:4">
      <c r="B358" s="18" t="s">
        <v>75</v>
      </c>
      <c r="C358" s="29">
        <v>4</v>
      </c>
    </row>
    <row r="359" spans="2:4">
      <c r="B359" s="18" t="s">
        <v>104</v>
      </c>
      <c r="C359" s="29">
        <v>4</v>
      </c>
    </row>
    <row r="360" spans="2:4">
      <c r="B360" s="18" t="s">
        <v>62</v>
      </c>
      <c r="C360" s="29">
        <v>5</v>
      </c>
    </row>
    <row r="361" spans="2:4">
      <c r="B361" s="18" t="s">
        <v>39</v>
      </c>
      <c r="C361" s="29">
        <v>1</v>
      </c>
    </row>
    <row r="362" spans="2:4">
      <c r="B362" s="18" t="s">
        <v>77</v>
      </c>
      <c r="C362" s="29">
        <v>3</v>
      </c>
    </row>
    <row r="363" spans="2:4">
      <c r="B363" s="18" t="s">
        <v>74</v>
      </c>
      <c r="C363" s="29">
        <v>9</v>
      </c>
    </row>
    <row r="364" spans="2:4">
      <c r="B364" s="18" t="s">
        <v>72</v>
      </c>
      <c r="C364" s="29">
        <v>9</v>
      </c>
    </row>
    <row r="365" spans="2:4">
      <c r="B365" s="6" t="s">
        <v>73</v>
      </c>
      <c r="C365" s="29">
        <v>12</v>
      </c>
    </row>
    <row r="366" spans="2:4">
      <c r="B366" s="113" t="s">
        <v>171</v>
      </c>
      <c r="C366" s="113"/>
      <c r="D366" s="43">
        <f>SUM(C367:C373)</f>
        <v>15</v>
      </c>
    </row>
    <row r="367" spans="2:4">
      <c r="B367" s="18" t="s">
        <v>43</v>
      </c>
      <c r="C367" s="29">
        <v>1</v>
      </c>
    </row>
    <row r="368" spans="2:4">
      <c r="B368" s="6" t="s">
        <v>54</v>
      </c>
      <c r="C368" s="29">
        <v>1</v>
      </c>
    </row>
    <row r="369" spans="2:6">
      <c r="B369" s="6" t="s">
        <v>40</v>
      </c>
      <c r="C369" s="29">
        <v>1</v>
      </c>
    </row>
    <row r="370" spans="2:6">
      <c r="B370" s="18" t="s">
        <v>64</v>
      </c>
      <c r="C370" s="29">
        <v>5</v>
      </c>
    </row>
    <row r="371" spans="2:6">
      <c r="B371" s="6" t="s">
        <v>46</v>
      </c>
      <c r="C371" s="29">
        <v>5</v>
      </c>
    </row>
    <row r="372" spans="2:6">
      <c r="B372" s="18" t="s">
        <v>41</v>
      </c>
      <c r="C372" s="29">
        <v>1</v>
      </c>
    </row>
    <row r="373" spans="2:6">
      <c r="B373" s="18" t="s">
        <v>42</v>
      </c>
      <c r="C373" s="29">
        <v>1</v>
      </c>
    </row>
    <row r="374" spans="2:6">
      <c r="B374" s="14"/>
      <c r="C374" s="26"/>
    </row>
    <row r="375" spans="2:6">
      <c r="E375" s="15"/>
      <c r="F375" s="15"/>
    </row>
    <row r="376" spans="2:6">
      <c r="B376" s="109" t="s">
        <v>200</v>
      </c>
      <c r="C376" s="110"/>
      <c r="D376" s="47">
        <f>D12+D299+D317+D345+D366</f>
        <v>1294</v>
      </c>
      <c r="E376" s="48"/>
      <c r="F376" s="48"/>
    </row>
    <row r="377" spans="2:6">
      <c r="E377" s="15"/>
      <c r="F377" s="15"/>
    </row>
    <row r="378" spans="2:6">
      <c r="B378" s="111" t="s">
        <v>201</v>
      </c>
      <c r="C378" s="112"/>
      <c r="D378" s="27">
        <v>766</v>
      </c>
      <c r="E378" s="15"/>
      <c r="F378" s="15"/>
    </row>
    <row r="379" spans="2:6">
      <c r="B379" s="111" t="s">
        <v>184</v>
      </c>
      <c r="C379" s="112"/>
      <c r="D379" s="27">
        <v>840</v>
      </c>
      <c r="E379" s="50"/>
      <c r="F379" s="15"/>
    </row>
  </sheetData>
  <mergeCells count="62">
    <mergeCell ref="B379:C379"/>
    <mergeCell ref="B101:C101"/>
    <mergeCell ref="B12:C12"/>
    <mergeCell ref="B13:C13"/>
    <mergeCell ref="B33:C33"/>
    <mergeCell ref="B36:C36"/>
    <mergeCell ref="B54:C54"/>
    <mergeCell ref="B58:C58"/>
    <mergeCell ref="B60:C60"/>
    <mergeCell ref="B62:C62"/>
    <mergeCell ref="B67:C67"/>
    <mergeCell ref="B70:C70"/>
    <mergeCell ref="B86:C86"/>
    <mergeCell ref="B99:C99"/>
    <mergeCell ref="B192:C192"/>
    <mergeCell ref="B112:C112"/>
    <mergeCell ref="B123:C123"/>
    <mergeCell ref="B127:C127"/>
    <mergeCell ref="B131:C131"/>
    <mergeCell ref="B150:C150"/>
    <mergeCell ref="B159:C159"/>
    <mergeCell ref="B234:C234"/>
    <mergeCell ref="B242:C242"/>
    <mergeCell ref="B244:C244"/>
    <mergeCell ref="B255:C255"/>
    <mergeCell ref="B169:C169"/>
    <mergeCell ref="B173:C173"/>
    <mergeCell ref="B177:C177"/>
    <mergeCell ref="B183:C183"/>
    <mergeCell ref="B188:C188"/>
    <mergeCell ref="B9:D9"/>
    <mergeCell ref="B10:D10"/>
    <mergeCell ref="B376:C376"/>
    <mergeCell ref="B378:C378"/>
    <mergeCell ref="B366:C366"/>
    <mergeCell ref="B265:C265"/>
    <mergeCell ref="B270:C270"/>
    <mergeCell ref="B276:C276"/>
    <mergeCell ref="B281:C281"/>
    <mergeCell ref="B283:C283"/>
    <mergeCell ref="B290:C290"/>
    <mergeCell ref="B293:C293"/>
    <mergeCell ref="B295:C295"/>
    <mergeCell ref="B299:C299"/>
    <mergeCell ref="B317:C317"/>
    <mergeCell ref="B345:C345"/>
    <mergeCell ref="B288:C288"/>
    <mergeCell ref="B84:C84"/>
    <mergeCell ref="B157:C157"/>
    <mergeCell ref="B186:C186"/>
    <mergeCell ref="B213:C213"/>
    <mergeCell ref="B229:C229"/>
    <mergeCell ref="B121:C121"/>
    <mergeCell ref="B119:C119"/>
    <mergeCell ref="B258:C258"/>
    <mergeCell ref="B197:C197"/>
    <mergeCell ref="B199:C199"/>
    <mergeCell ref="B210:C210"/>
    <mergeCell ref="B215:C215"/>
    <mergeCell ref="B225:C225"/>
    <mergeCell ref="B227:C227"/>
    <mergeCell ref="B232:C232"/>
  </mergeCells>
  <pageMargins left="0.7" right="0.7" top="0.75" bottom="0.75" header="0.3" footer="0.3"/>
  <pageSetup paperSize="9" scale="73" orientation="portrait" r:id="rId1"/>
  <rowBreaks count="4" manualBreakCount="4">
    <brk id="85" max="16383" man="1"/>
    <brk id="168" max="16383" man="1"/>
    <brk id="254" max="16383" man="1"/>
    <brk id="3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782A-8571-422B-8650-378E568BC35B}">
  <dimension ref="B1:H44"/>
  <sheetViews>
    <sheetView zoomScaleNormal="100" workbookViewId="0">
      <selection activeCell="I13" sqref="I13"/>
    </sheetView>
  </sheetViews>
  <sheetFormatPr defaultRowHeight="14.5"/>
  <cols>
    <col min="1" max="1" width="4" customWidth="1"/>
    <col min="2" max="2" width="44.1796875" customWidth="1"/>
    <col min="3" max="3" width="15.54296875" customWidth="1"/>
    <col min="4" max="4" width="14.54296875" customWidth="1"/>
    <col min="5" max="5" width="15.453125" customWidth="1"/>
    <col min="6" max="6" width="16.54296875" customWidth="1"/>
  </cols>
  <sheetData>
    <row r="1" spans="2:8" ht="15.5">
      <c r="F1" s="73" t="s">
        <v>220</v>
      </c>
    </row>
    <row r="2" spans="2:8" ht="15.5">
      <c r="F2" s="19" t="s">
        <v>176</v>
      </c>
    </row>
    <row r="3" spans="2:8" ht="15.5">
      <c r="F3" s="19" t="s">
        <v>177</v>
      </c>
    </row>
    <row r="6" spans="2:8">
      <c r="B6" s="131" t="s">
        <v>33</v>
      </c>
      <c r="C6" s="131"/>
      <c r="D6" s="131"/>
      <c r="E6" s="131"/>
      <c r="F6" s="131"/>
    </row>
    <row r="8" spans="2:8">
      <c r="B8" s="108" t="s">
        <v>197</v>
      </c>
      <c r="C8" s="108"/>
      <c r="D8" s="108"/>
      <c r="E8" s="108"/>
      <c r="F8" s="108"/>
    </row>
    <row r="9" spans="2:8">
      <c r="B9" s="108" t="s">
        <v>198</v>
      </c>
      <c r="C9" s="108"/>
      <c r="D9" s="108"/>
      <c r="E9" s="108"/>
      <c r="F9" s="108"/>
    </row>
    <row r="10" spans="2:8">
      <c r="C10" s="1"/>
      <c r="D10" s="1"/>
      <c r="E10" s="1"/>
      <c r="F10" s="1"/>
    </row>
    <row r="11" spans="2:8">
      <c r="B11" s="132" t="s">
        <v>0</v>
      </c>
      <c r="C11" s="130" t="s">
        <v>199</v>
      </c>
      <c r="D11" s="130"/>
      <c r="E11" s="130"/>
      <c r="F11" s="130"/>
    </row>
    <row r="12" spans="2:8" ht="28">
      <c r="B12" s="132"/>
      <c r="C12" s="2" t="s">
        <v>1</v>
      </c>
      <c r="D12" s="2" t="s">
        <v>2</v>
      </c>
      <c r="E12" s="2" t="s">
        <v>3</v>
      </c>
      <c r="F12" s="2" t="s">
        <v>4</v>
      </c>
      <c r="H12" s="15"/>
    </row>
    <row r="13" spans="2:8" ht="12" customHeight="1">
      <c r="B13" s="2"/>
      <c r="C13" s="3" t="s">
        <v>34</v>
      </c>
      <c r="D13" s="3" t="s">
        <v>34</v>
      </c>
      <c r="E13" s="3" t="s">
        <v>34</v>
      </c>
      <c r="F13" s="3" t="s">
        <v>34</v>
      </c>
    </row>
    <row r="14" spans="2:8">
      <c r="B14" s="16" t="s">
        <v>5</v>
      </c>
      <c r="C14" s="51">
        <v>1</v>
      </c>
      <c r="D14" s="51">
        <v>1</v>
      </c>
      <c r="E14" s="51">
        <v>1</v>
      </c>
      <c r="F14" s="51">
        <v>1</v>
      </c>
      <c r="H14" s="15"/>
    </row>
    <row r="15" spans="2:8">
      <c r="B15" s="16" t="s">
        <v>6</v>
      </c>
      <c r="C15" s="51">
        <v>2</v>
      </c>
      <c r="D15" s="51">
        <v>2</v>
      </c>
      <c r="E15" s="51">
        <v>2</v>
      </c>
      <c r="F15" s="51">
        <v>1</v>
      </c>
    </row>
    <row r="16" spans="2:8">
      <c r="B16" s="16" t="s">
        <v>7</v>
      </c>
      <c r="C16" s="51">
        <v>3</v>
      </c>
      <c r="D16" s="51">
        <v>1</v>
      </c>
      <c r="E16" s="51">
        <v>2</v>
      </c>
      <c r="F16" s="51">
        <v>1</v>
      </c>
    </row>
    <row r="17" spans="2:6">
      <c r="B17" s="16" t="s">
        <v>8</v>
      </c>
      <c r="C17" s="51">
        <v>2</v>
      </c>
      <c r="D17" s="51">
        <v>1</v>
      </c>
      <c r="E17" s="51">
        <v>1</v>
      </c>
      <c r="F17" s="51">
        <v>2</v>
      </c>
    </row>
    <row r="18" spans="2:6">
      <c r="B18" s="16" t="s">
        <v>9</v>
      </c>
      <c r="C18" s="51">
        <v>1</v>
      </c>
      <c r="D18" s="51">
        <v>1</v>
      </c>
      <c r="E18" s="51">
        <v>2</v>
      </c>
      <c r="F18" s="51">
        <v>1</v>
      </c>
    </row>
    <row r="19" spans="2:6">
      <c r="B19" s="16" t="s">
        <v>10</v>
      </c>
      <c r="C19" s="51">
        <v>0</v>
      </c>
      <c r="D19" s="51">
        <v>0</v>
      </c>
      <c r="E19" s="51">
        <v>0</v>
      </c>
      <c r="F19" s="51">
        <v>0</v>
      </c>
    </row>
    <row r="20" spans="2:6">
      <c r="B20" s="16" t="s">
        <v>174</v>
      </c>
      <c r="C20" s="51">
        <v>1</v>
      </c>
      <c r="D20" s="51">
        <v>0</v>
      </c>
      <c r="E20" s="51">
        <v>0</v>
      </c>
      <c r="F20" s="51">
        <v>0</v>
      </c>
    </row>
    <row r="21" spans="2:6">
      <c r="B21" s="16" t="s">
        <v>11</v>
      </c>
      <c r="C21" s="49"/>
      <c r="D21" s="49"/>
      <c r="E21" s="49"/>
      <c r="F21" s="49"/>
    </row>
    <row r="22" spans="2:6">
      <c r="B22" s="17" t="s">
        <v>12</v>
      </c>
      <c r="C22" s="51">
        <v>0</v>
      </c>
      <c r="D22" s="51">
        <v>1</v>
      </c>
      <c r="E22" s="51">
        <v>1</v>
      </c>
      <c r="F22" s="51">
        <v>2</v>
      </c>
    </row>
    <row r="23" spans="2:6">
      <c r="B23" s="17" t="s">
        <v>13</v>
      </c>
      <c r="C23" s="49"/>
      <c r="D23" s="49"/>
      <c r="E23" s="49"/>
      <c r="F23" s="49"/>
    </row>
    <row r="24" spans="2:6">
      <c r="B24" s="16" t="s">
        <v>14</v>
      </c>
      <c r="C24" s="51">
        <f>ROUNDDOWN(2.75,0)</f>
        <v>2</v>
      </c>
      <c r="D24" s="51">
        <v>1</v>
      </c>
      <c r="E24" s="51">
        <v>2</v>
      </c>
      <c r="F24" s="51">
        <f>ROUNDDOWN(0.25,0)</f>
        <v>0</v>
      </c>
    </row>
    <row r="25" spans="2:6">
      <c r="B25" s="16" t="s">
        <v>15</v>
      </c>
      <c r="C25" s="51">
        <v>1</v>
      </c>
      <c r="D25" s="51">
        <v>1</v>
      </c>
      <c r="E25" s="51">
        <v>1</v>
      </c>
      <c r="F25" s="51">
        <v>0</v>
      </c>
    </row>
    <row r="26" spans="2:6" ht="13.5" customHeight="1">
      <c r="B26" s="16" t="s">
        <v>16</v>
      </c>
      <c r="C26" s="51">
        <v>2</v>
      </c>
      <c r="D26" s="51">
        <v>1</v>
      </c>
      <c r="E26" s="51">
        <v>1</v>
      </c>
      <c r="F26" s="51">
        <v>0</v>
      </c>
    </row>
    <row r="27" spans="2:6">
      <c r="B27" s="16" t="s">
        <v>17</v>
      </c>
      <c r="C27" s="51" t="s">
        <v>217</v>
      </c>
      <c r="D27" s="51" t="s">
        <v>217</v>
      </c>
      <c r="E27" s="51" t="s">
        <v>217</v>
      </c>
      <c r="F27" s="51" t="s">
        <v>217</v>
      </c>
    </row>
    <row r="28" spans="2:6">
      <c r="B28" s="16" t="s">
        <v>18</v>
      </c>
      <c r="C28" s="51">
        <v>0</v>
      </c>
      <c r="D28" s="51">
        <v>0</v>
      </c>
      <c r="E28" s="51">
        <v>0</v>
      </c>
      <c r="F28" s="51">
        <v>0</v>
      </c>
    </row>
    <row r="29" spans="2:6">
      <c r="B29" s="16" t="s">
        <v>19</v>
      </c>
      <c r="C29" s="51">
        <v>0</v>
      </c>
      <c r="D29" s="51">
        <v>0</v>
      </c>
      <c r="E29" s="51">
        <v>0</v>
      </c>
      <c r="F29" s="51">
        <v>0</v>
      </c>
    </row>
    <row r="30" spans="2:6">
      <c r="B30" s="16" t="s">
        <v>175</v>
      </c>
      <c r="C30" s="51">
        <v>0</v>
      </c>
      <c r="D30" s="51">
        <v>0</v>
      </c>
      <c r="E30" s="51">
        <v>0</v>
      </c>
      <c r="F30" s="51">
        <v>0</v>
      </c>
    </row>
    <row r="31" spans="2:6">
      <c r="B31" s="16" t="s">
        <v>202</v>
      </c>
      <c r="C31" s="51">
        <v>0</v>
      </c>
      <c r="D31" s="51">
        <v>0</v>
      </c>
      <c r="E31" s="51">
        <v>0</v>
      </c>
      <c r="F31" s="51">
        <f>ROUNDDOWN(0.5,0)</f>
        <v>0</v>
      </c>
    </row>
    <row r="32" spans="2:6">
      <c r="B32" s="16" t="s">
        <v>20</v>
      </c>
      <c r="C32" s="51">
        <v>0</v>
      </c>
      <c r="D32" s="51">
        <v>0</v>
      </c>
      <c r="E32" s="51">
        <v>0</v>
      </c>
      <c r="F32" s="51">
        <f>ROUNDDOWN(0.5,0)</f>
        <v>0</v>
      </c>
    </row>
    <row r="33" spans="2:6">
      <c r="B33" s="16" t="s">
        <v>21</v>
      </c>
      <c r="C33" s="51">
        <v>3</v>
      </c>
      <c r="D33" s="51">
        <v>3</v>
      </c>
      <c r="E33" s="51">
        <v>0</v>
      </c>
      <c r="F33" s="51">
        <v>5</v>
      </c>
    </row>
    <row r="34" spans="2:6">
      <c r="B34" s="16" t="s">
        <v>22</v>
      </c>
      <c r="C34" s="51">
        <v>1</v>
      </c>
      <c r="D34" s="51">
        <v>1</v>
      </c>
      <c r="E34" s="51">
        <v>1</v>
      </c>
      <c r="F34" s="51">
        <v>1</v>
      </c>
    </row>
    <row r="35" spans="2:6">
      <c r="B35" s="16" t="s">
        <v>23</v>
      </c>
      <c r="C35" s="51">
        <v>1</v>
      </c>
      <c r="D35" s="51">
        <v>0</v>
      </c>
      <c r="E35" s="51">
        <f>ROUNDDOWN(0.15,0)</f>
        <v>0</v>
      </c>
      <c r="F35" s="51">
        <f>ROUNDDOWN(0.15,0)</f>
        <v>0</v>
      </c>
    </row>
    <row r="36" spans="2:6">
      <c r="B36" s="16" t="s">
        <v>24</v>
      </c>
      <c r="C36" s="51">
        <v>0</v>
      </c>
      <c r="D36" s="51">
        <f>ROUNDDOWN(0.5,0)</f>
        <v>0</v>
      </c>
      <c r="E36" s="51">
        <v>0</v>
      </c>
      <c r="F36" s="51">
        <v>0</v>
      </c>
    </row>
    <row r="37" spans="2:6">
      <c r="B37" s="16" t="s">
        <v>25</v>
      </c>
      <c r="C37" s="51">
        <v>1</v>
      </c>
      <c r="D37" s="51">
        <v>0</v>
      </c>
      <c r="E37" s="51">
        <f>ROUNDDOWN(0.55,0)</f>
        <v>0</v>
      </c>
      <c r="F37" s="51">
        <v>0</v>
      </c>
    </row>
    <row r="38" spans="2:6">
      <c r="B38" s="16" t="s">
        <v>26</v>
      </c>
      <c r="C38" s="51">
        <v>2</v>
      </c>
      <c r="D38" s="51">
        <v>0</v>
      </c>
      <c r="E38" s="51">
        <v>0</v>
      </c>
      <c r="F38" s="51">
        <v>0</v>
      </c>
    </row>
    <row r="39" spans="2:6">
      <c r="B39" s="16" t="s">
        <v>27</v>
      </c>
      <c r="C39" s="51">
        <v>0</v>
      </c>
      <c r="D39" s="51">
        <f>ROUNDDOWN(0.5,0)</f>
        <v>0</v>
      </c>
      <c r="E39" s="51">
        <f>ROUNDDOWN(0.5,0)</f>
        <v>0</v>
      </c>
      <c r="F39" s="51">
        <v>0</v>
      </c>
    </row>
    <row r="40" spans="2:6">
      <c r="B40" s="16" t="s">
        <v>28</v>
      </c>
      <c r="C40" s="51">
        <v>3</v>
      </c>
      <c r="D40" s="51">
        <v>1</v>
      </c>
      <c r="E40" s="51">
        <v>1</v>
      </c>
      <c r="F40" s="51">
        <v>1</v>
      </c>
    </row>
    <row r="41" spans="2:6">
      <c r="B41" s="16" t="s">
        <v>29</v>
      </c>
      <c r="C41" s="51">
        <v>3</v>
      </c>
      <c r="D41" s="51">
        <v>2</v>
      </c>
      <c r="E41" s="51">
        <v>2</v>
      </c>
      <c r="F41" s="51">
        <v>0</v>
      </c>
    </row>
    <row r="42" spans="2:6">
      <c r="B42" s="16" t="s">
        <v>30</v>
      </c>
      <c r="C42" s="51">
        <v>2</v>
      </c>
      <c r="D42" s="51">
        <v>1</v>
      </c>
      <c r="E42" s="51">
        <f>ROUNDDOWN(0.25,0)</f>
        <v>0</v>
      </c>
      <c r="F42" s="51">
        <v>0</v>
      </c>
    </row>
    <row r="43" spans="2:6">
      <c r="B43" s="16" t="s">
        <v>31</v>
      </c>
      <c r="C43" s="51">
        <v>1</v>
      </c>
      <c r="D43" s="51">
        <v>1</v>
      </c>
      <c r="E43" s="51">
        <v>1</v>
      </c>
      <c r="F43" s="51">
        <v>1</v>
      </c>
    </row>
    <row r="44" spans="2:6">
      <c r="B44" s="16" t="s">
        <v>32</v>
      </c>
      <c r="C44" s="51">
        <v>0</v>
      </c>
      <c r="D44" s="51">
        <v>0</v>
      </c>
      <c r="E44" s="51">
        <v>0</v>
      </c>
      <c r="F44" s="51">
        <v>0</v>
      </c>
    </row>
  </sheetData>
  <autoFilter ref="B13:F44" xr:uid="{9705782A-8571-422B-8650-378E568BC35B}"/>
  <mergeCells count="5">
    <mergeCell ref="C11:F11"/>
    <mergeCell ref="B6:F6"/>
    <mergeCell ref="B8:F8"/>
    <mergeCell ref="B9:F9"/>
    <mergeCell ref="B11:B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A45C-DE21-4F78-BE3D-382A6EE95FDD}">
  <dimension ref="B2:P59"/>
  <sheetViews>
    <sheetView zoomScaleNormal="100" workbookViewId="0">
      <selection activeCell="O8" sqref="O8"/>
    </sheetView>
  </sheetViews>
  <sheetFormatPr defaultRowHeight="14.5"/>
  <cols>
    <col min="1" max="1" width="4.453125" style="84" customWidth="1"/>
    <col min="2" max="2" width="22.54296875" style="84" customWidth="1"/>
    <col min="3" max="3" width="19.453125" style="84" customWidth="1"/>
    <col min="4" max="4" width="23.54296875" style="84" customWidth="1"/>
    <col min="5" max="5" width="24.54296875" style="84" hidden="1" customWidth="1"/>
    <col min="6" max="6" width="21.7265625" style="84" hidden="1" customWidth="1"/>
    <col min="7" max="7" width="28.26953125" style="84" hidden="1" customWidth="1"/>
    <col min="8" max="9" width="11.453125" style="84" customWidth="1"/>
    <col min="10" max="10" width="10.81640625" style="84" customWidth="1"/>
    <col min="11" max="11" width="10.453125" style="84" customWidth="1"/>
    <col min="12" max="12" width="11.81640625" style="84" customWidth="1"/>
    <col min="13" max="16384" width="8.7265625" style="84"/>
  </cols>
  <sheetData>
    <row r="2" spans="2:16" ht="15.5">
      <c r="L2" s="73" t="s">
        <v>219</v>
      </c>
    </row>
    <row r="3" spans="2:16" ht="15.5">
      <c r="L3" s="73" t="s">
        <v>222</v>
      </c>
    </row>
    <row r="4" spans="2:16" ht="15.5">
      <c r="L4" s="73" t="s">
        <v>223</v>
      </c>
    </row>
    <row r="7" spans="2:16">
      <c r="B7" s="139" t="s">
        <v>224</v>
      </c>
      <c r="C7" s="139"/>
      <c r="D7" s="139"/>
      <c r="E7" s="139"/>
      <c r="F7" s="139"/>
      <c r="G7" s="140"/>
      <c r="H7" s="140"/>
      <c r="I7" s="140"/>
    </row>
    <row r="8" spans="2:16" ht="15" thickBot="1"/>
    <row r="9" spans="2:16" ht="29.15" customHeight="1" thickBot="1">
      <c r="B9" s="85"/>
      <c r="C9" s="133" t="s">
        <v>225</v>
      </c>
      <c r="D9" s="134"/>
      <c r="E9" s="135" t="s">
        <v>119</v>
      </c>
      <c r="F9" s="136"/>
      <c r="G9" s="137"/>
      <c r="H9" s="138" t="s">
        <v>120</v>
      </c>
      <c r="I9" s="136"/>
      <c r="J9" s="136"/>
      <c r="K9" s="136"/>
      <c r="L9" s="137"/>
    </row>
    <row r="10" spans="2:16" ht="58.4" customHeight="1" thickBot="1">
      <c r="B10" s="87" t="s">
        <v>167</v>
      </c>
      <c r="C10" s="86" t="s">
        <v>121</v>
      </c>
      <c r="D10" s="88" t="s">
        <v>122</v>
      </c>
      <c r="E10" s="89" t="s">
        <v>123</v>
      </c>
      <c r="F10" s="89" t="s">
        <v>124</v>
      </c>
      <c r="G10" s="89" t="s">
        <v>125</v>
      </c>
      <c r="H10" s="89" t="s">
        <v>126</v>
      </c>
      <c r="I10" s="90" t="s">
        <v>127</v>
      </c>
      <c r="J10" s="90" t="s">
        <v>128</v>
      </c>
      <c r="K10" s="90" t="s">
        <v>129</v>
      </c>
      <c r="L10" s="90" t="s">
        <v>130</v>
      </c>
      <c r="N10" s="141"/>
      <c r="O10" s="142"/>
      <c r="P10" s="142"/>
    </row>
    <row r="11" spans="2:16" ht="15" thickBot="1">
      <c r="B11" s="91" t="s">
        <v>131</v>
      </c>
      <c r="C11" s="92">
        <v>1201</v>
      </c>
      <c r="D11" s="92">
        <v>381</v>
      </c>
      <c r="E11" s="92">
        <v>38</v>
      </c>
      <c r="F11" s="92">
        <v>23</v>
      </c>
      <c r="G11" s="92">
        <v>11</v>
      </c>
      <c r="H11" s="92">
        <v>38</v>
      </c>
      <c r="I11" s="92">
        <v>43</v>
      </c>
      <c r="J11" s="92">
        <v>36</v>
      </c>
      <c r="K11" s="92">
        <v>24</v>
      </c>
      <c r="L11" s="92">
        <v>29</v>
      </c>
    </row>
    <row r="12" spans="2:16" ht="15" thickBot="1">
      <c r="B12" s="93" t="s">
        <v>132</v>
      </c>
      <c r="C12" s="94">
        <v>179</v>
      </c>
      <c r="D12" s="94">
        <v>68</v>
      </c>
      <c r="E12" s="94">
        <v>5</v>
      </c>
      <c r="F12" s="94">
        <v>6</v>
      </c>
      <c r="G12" s="94">
        <v>2</v>
      </c>
      <c r="H12" s="94">
        <v>8</v>
      </c>
      <c r="I12" s="94">
        <v>12</v>
      </c>
      <c r="J12" s="94">
        <v>12</v>
      </c>
      <c r="K12" s="94">
        <v>5</v>
      </c>
      <c r="L12" s="94">
        <v>7</v>
      </c>
    </row>
    <row r="13" spans="2:16" ht="15" thickBot="1">
      <c r="B13" s="95" t="s">
        <v>114</v>
      </c>
      <c r="C13" s="96">
        <v>42</v>
      </c>
      <c r="D13" s="96">
        <v>12</v>
      </c>
      <c r="E13" s="96">
        <v>1</v>
      </c>
      <c r="F13" s="96"/>
      <c r="G13" s="96"/>
      <c r="H13" s="96"/>
      <c r="I13" s="96">
        <v>2</v>
      </c>
      <c r="J13" s="96">
        <v>1</v>
      </c>
      <c r="K13" s="96">
        <v>1</v>
      </c>
      <c r="L13" s="96"/>
    </row>
    <row r="14" spans="2:16" ht="15" thickBot="1">
      <c r="B14" s="95" t="s">
        <v>133</v>
      </c>
      <c r="C14" s="96">
        <v>14</v>
      </c>
      <c r="D14" s="96">
        <v>3</v>
      </c>
      <c r="E14" s="96">
        <v>1</v>
      </c>
      <c r="F14" s="96"/>
      <c r="G14" s="96"/>
      <c r="H14" s="96">
        <v>1</v>
      </c>
      <c r="I14" s="96"/>
      <c r="J14" s="96">
        <v>1</v>
      </c>
      <c r="K14" s="96"/>
      <c r="L14" s="96"/>
    </row>
    <row r="15" spans="2:16" ht="15" thickBot="1">
      <c r="B15" s="95" t="s">
        <v>134</v>
      </c>
      <c r="C15" s="96">
        <v>19</v>
      </c>
      <c r="D15" s="96">
        <v>8</v>
      </c>
      <c r="E15" s="96">
        <v>1</v>
      </c>
      <c r="F15" s="96">
        <v>3</v>
      </c>
      <c r="G15" s="96"/>
      <c r="H15" s="96">
        <v>1</v>
      </c>
      <c r="I15" s="96">
        <v>2</v>
      </c>
      <c r="J15" s="96">
        <v>2</v>
      </c>
      <c r="K15" s="96"/>
      <c r="L15" s="96">
        <v>1</v>
      </c>
    </row>
    <row r="16" spans="2:16" ht="15" thickBot="1">
      <c r="B16" s="95" t="s">
        <v>135</v>
      </c>
      <c r="C16" s="96">
        <v>26</v>
      </c>
      <c r="D16" s="96">
        <v>9</v>
      </c>
      <c r="E16" s="96"/>
      <c r="F16" s="96"/>
      <c r="G16" s="96">
        <v>1</v>
      </c>
      <c r="H16" s="96"/>
      <c r="I16" s="96">
        <v>1</v>
      </c>
      <c r="J16" s="96">
        <v>4</v>
      </c>
      <c r="K16" s="96"/>
      <c r="L16" s="96">
        <v>1</v>
      </c>
    </row>
    <row r="17" spans="2:12" ht="15" thickBot="1">
      <c r="B17" s="95" t="s">
        <v>136</v>
      </c>
      <c r="C17" s="96">
        <v>38</v>
      </c>
      <c r="D17" s="96">
        <v>18</v>
      </c>
      <c r="E17" s="96">
        <v>1</v>
      </c>
      <c r="F17" s="96"/>
      <c r="G17" s="96"/>
      <c r="H17" s="96">
        <v>3</v>
      </c>
      <c r="I17" s="96">
        <v>3</v>
      </c>
      <c r="J17" s="96">
        <v>1</v>
      </c>
      <c r="K17" s="96">
        <v>1</v>
      </c>
      <c r="L17" s="96">
        <v>2</v>
      </c>
    </row>
    <row r="18" spans="2:12" ht="15" thickBot="1">
      <c r="B18" s="95" t="s">
        <v>137</v>
      </c>
      <c r="C18" s="96">
        <v>18</v>
      </c>
      <c r="D18" s="96">
        <v>9</v>
      </c>
      <c r="E18" s="96"/>
      <c r="F18" s="96">
        <v>1</v>
      </c>
      <c r="G18" s="96">
        <v>1</v>
      </c>
      <c r="H18" s="96">
        <v>2</v>
      </c>
      <c r="I18" s="96">
        <v>2</v>
      </c>
      <c r="J18" s="96">
        <v>2</v>
      </c>
      <c r="K18" s="96">
        <v>2</v>
      </c>
      <c r="L18" s="96">
        <v>2</v>
      </c>
    </row>
    <row r="19" spans="2:12" ht="15" thickBot="1">
      <c r="B19" s="95" t="s">
        <v>138</v>
      </c>
      <c r="C19" s="96">
        <v>22</v>
      </c>
      <c r="D19" s="96">
        <v>9</v>
      </c>
      <c r="E19" s="96">
        <v>1</v>
      </c>
      <c r="F19" s="96">
        <v>2</v>
      </c>
      <c r="G19" s="96"/>
      <c r="H19" s="96">
        <v>1</v>
      </c>
      <c r="I19" s="96">
        <v>2</v>
      </c>
      <c r="J19" s="96">
        <v>1</v>
      </c>
      <c r="K19" s="96">
        <v>1</v>
      </c>
      <c r="L19" s="96">
        <v>1</v>
      </c>
    </row>
    <row r="20" spans="2:12" ht="15" thickBot="1">
      <c r="B20" s="93" t="s">
        <v>139</v>
      </c>
      <c r="C20" s="97">
        <v>176</v>
      </c>
      <c r="D20" s="97">
        <v>68</v>
      </c>
      <c r="E20" s="97">
        <v>5</v>
      </c>
      <c r="F20" s="97">
        <v>6</v>
      </c>
      <c r="G20" s="97">
        <v>3</v>
      </c>
      <c r="H20" s="97">
        <v>5</v>
      </c>
      <c r="I20" s="97">
        <v>8</v>
      </c>
      <c r="J20" s="97">
        <v>7</v>
      </c>
      <c r="K20" s="97">
        <v>5</v>
      </c>
      <c r="L20" s="97">
        <v>3</v>
      </c>
    </row>
    <row r="21" spans="2:12" ht="15" thickBot="1">
      <c r="B21" s="95" t="s">
        <v>106</v>
      </c>
      <c r="C21" s="96">
        <v>44</v>
      </c>
      <c r="D21" s="96">
        <v>18</v>
      </c>
      <c r="E21" s="96">
        <v>1</v>
      </c>
      <c r="F21" s="96">
        <v>1</v>
      </c>
      <c r="G21" s="96"/>
      <c r="H21" s="96">
        <v>3</v>
      </c>
      <c r="I21" s="96">
        <v>1</v>
      </c>
      <c r="J21" s="96">
        <v>3</v>
      </c>
      <c r="K21" s="96">
        <v>2</v>
      </c>
      <c r="L21" s="96">
        <v>1</v>
      </c>
    </row>
    <row r="22" spans="2:12" ht="15" thickBot="1">
      <c r="B22" s="95" t="s">
        <v>140</v>
      </c>
      <c r="C22" s="96">
        <v>20</v>
      </c>
      <c r="D22" s="96">
        <v>8</v>
      </c>
      <c r="E22" s="96"/>
      <c r="F22" s="98">
        <v>1</v>
      </c>
      <c r="G22" s="98"/>
      <c r="H22" s="98"/>
      <c r="I22" s="96">
        <v>1</v>
      </c>
      <c r="J22" s="96"/>
      <c r="K22" s="96">
        <v>1</v>
      </c>
      <c r="L22" s="96">
        <v>1</v>
      </c>
    </row>
    <row r="23" spans="2:12" ht="15" thickBot="1">
      <c r="B23" s="95" t="s">
        <v>141</v>
      </c>
      <c r="C23" s="96">
        <v>18</v>
      </c>
      <c r="D23" s="96">
        <v>4</v>
      </c>
      <c r="E23" s="96"/>
      <c r="F23" s="99">
        <v>1</v>
      </c>
      <c r="G23" s="99">
        <v>3</v>
      </c>
      <c r="H23" s="99"/>
      <c r="I23" s="96"/>
      <c r="J23" s="96"/>
      <c r="K23" s="96"/>
      <c r="L23" s="96"/>
    </row>
    <row r="24" spans="2:12" ht="15" thickBot="1">
      <c r="B24" s="95" t="s">
        <v>142</v>
      </c>
      <c r="C24" s="96">
        <v>19</v>
      </c>
      <c r="D24" s="96">
        <v>11</v>
      </c>
      <c r="E24" s="96">
        <v>2</v>
      </c>
      <c r="F24" s="96"/>
      <c r="G24" s="96"/>
      <c r="H24" s="96">
        <v>1</v>
      </c>
      <c r="I24" s="96">
        <v>1</v>
      </c>
      <c r="J24" s="96">
        <v>1</v>
      </c>
      <c r="K24" s="96">
        <v>1</v>
      </c>
      <c r="L24" s="96"/>
    </row>
    <row r="25" spans="2:12" ht="15" thickBot="1">
      <c r="B25" s="95" t="s">
        <v>143</v>
      </c>
      <c r="C25" s="96">
        <v>24</v>
      </c>
      <c r="D25" s="96">
        <v>11</v>
      </c>
      <c r="E25" s="96"/>
      <c r="F25" s="96">
        <v>1</v>
      </c>
      <c r="G25" s="96"/>
      <c r="H25" s="96"/>
      <c r="I25" s="96">
        <v>2</v>
      </c>
      <c r="J25" s="96">
        <v>1</v>
      </c>
      <c r="K25" s="96">
        <v>1</v>
      </c>
      <c r="L25" s="96"/>
    </row>
    <row r="26" spans="2:12" ht="15" thickBot="1">
      <c r="B26" s="95" t="s">
        <v>144</v>
      </c>
      <c r="C26" s="96">
        <v>24</v>
      </c>
      <c r="D26" s="96">
        <v>11</v>
      </c>
      <c r="E26" s="96">
        <v>2</v>
      </c>
      <c r="F26" s="96"/>
      <c r="G26" s="96"/>
      <c r="H26" s="96">
        <v>1</v>
      </c>
      <c r="I26" s="96">
        <v>2</v>
      </c>
      <c r="J26" s="96">
        <v>2</v>
      </c>
      <c r="K26" s="96"/>
      <c r="L26" s="96">
        <v>1</v>
      </c>
    </row>
    <row r="27" spans="2:12" ht="15" thickBot="1">
      <c r="B27" s="95" t="s">
        <v>107</v>
      </c>
      <c r="C27" s="96">
        <v>25</v>
      </c>
      <c r="D27" s="96">
        <v>5</v>
      </c>
      <c r="E27" s="96"/>
      <c r="F27" s="96">
        <v>1</v>
      </c>
      <c r="G27" s="96"/>
      <c r="H27" s="96"/>
      <c r="I27" s="96">
        <v>1</v>
      </c>
      <c r="J27" s="96"/>
      <c r="K27" s="96"/>
      <c r="L27" s="96"/>
    </row>
    <row r="28" spans="2:12" ht="15" thickBot="1">
      <c r="B28" s="95" t="s">
        <v>145</v>
      </c>
      <c r="C28" s="96">
        <v>2</v>
      </c>
      <c r="D28" s="96"/>
      <c r="E28" s="96"/>
      <c r="F28" s="96">
        <v>1</v>
      </c>
      <c r="G28" s="96"/>
      <c r="H28" s="96"/>
      <c r="I28" s="96"/>
      <c r="J28" s="96"/>
      <c r="K28" s="96"/>
      <c r="L28" s="96"/>
    </row>
    <row r="29" spans="2:12" ht="15" thickBot="1">
      <c r="B29" s="93" t="s">
        <v>146</v>
      </c>
      <c r="C29" s="97">
        <v>140</v>
      </c>
      <c r="D29" s="97">
        <v>55</v>
      </c>
      <c r="E29" s="97">
        <v>3</v>
      </c>
      <c r="F29" s="97">
        <v>5</v>
      </c>
      <c r="G29" s="97">
        <v>3</v>
      </c>
      <c r="H29" s="97">
        <v>3</v>
      </c>
      <c r="I29" s="97">
        <v>1</v>
      </c>
      <c r="J29" s="97">
        <v>6</v>
      </c>
      <c r="K29" s="97">
        <v>4</v>
      </c>
      <c r="L29" s="97">
        <v>4</v>
      </c>
    </row>
    <row r="30" spans="2:12" ht="15" thickBot="1">
      <c r="B30" s="95" t="s">
        <v>108</v>
      </c>
      <c r="C30" s="96">
        <v>52</v>
      </c>
      <c r="D30" s="96">
        <v>23</v>
      </c>
      <c r="E30" s="96">
        <v>1</v>
      </c>
      <c r="F30" s="96">
        <v>1</v>
      </c>
      <c r="G30" s="96">
        <v>1</v>
      </c>
      <c r="H30" s="96"/>
      <c r="I30" s="96"/>
      <c r="J30" s="96">
        <v>2</v>
      </c>
      <c r="K30" s="96">
        <v>1</v>
      </c>
      <c r="L30" s="96"/>
    </row>
    <row r="31" spans="2:12" ht="15" thickBot="1">
      <c r="B31" s="95" t="s">
        <v>109</v>
      </c>
      <c r="C31" s="96">
        <v>12</v>
      </c>
      <c r="D31" s="96">
        <v>5</v>
      </c>
      <c r="E31" s="96"/>
      <c r="F31" s="96"/>
      <c r="G31" s="96"/>
      <c r="H31" s="96"/>
      <c r="I31" s="96">
        <v>1</v>
      </c>
      <c r="J31" s="96"/>
      <c r="K31" s="96">
        <v>1</v>
      </c>
      <c r="L31" s="96">
        <v>1</v>
      </c>
    </row>
    <row r="32" spans="2:12" ht="15" thickBot="1">
      <c r="B32" s="95" t="s">
        <v>113</v>
      </c>
      <c r="C32" s="96">
        <v>13</v>
      </c>
      <c r="D32" s="96">
        <v>1</v>
      </c>
      <c r="E32" s="96"/>
      <c r="F32" s="96"/>
      <c r="G32" s="96"/>
      <c r="H32" s="96"/>
      <c r="I32" s="96"/>
      <c r="J32" s="96">
        <v>1</v>
      </c>
      <c r="K32" s="96">
        <v>1</v>
      </c>
      <c r="L32" s="96"/>
    </row>
    <row r="33" spans="2:12" ht="15" thickBot="1">
      <c r="B33" s="95" t="s">
        <v>147</v>
      </c>
      <c r="C33" s="96">
        <v>11</v>
      </c>
      <c r="D33" s="96">
        <v>3</v>
      </c>
      <c r="E33" s="96"/>
      <c r="F33" s="96">
        <v>1</v>
      </c>
      <c r="G33" s="96"/>
      <c r="H33" s="96"/>
      <c r="I33" s="96"/>
      <c r="J33" s="96"/>
      <c r="K33" s="96"/>
      <c r="L33" s="96"/>
    </row>
    <row r="34" spans="2:12" ht="15" thickBot="1">
      <c r="B34" s="95" t="s">
        <v>112</v>
      </c>
      <c r="C34" s="96">
        <v>6</v>
      </c>
      <c r="D34" s="96">
        <v>4</v>
      </c>
      <c r="E34" s="96"/>
      <c r="F34" s="96"/>
      <c r="G34" s="96"/>
      <c r="H34" s="96">
        <v>2</v>
      </c>
      <c r="I34" s="96"/>
      <c r="J34" s="96"/>
      <c r="K34" s="96"/>
      <c r="L34" s="96">
        <v>1</v>
      </c>
    </row>
    <row r="35" spans="2:12" ht="15" thickBot="1">
      <c r="B35" s="95" t="s">
        <v>148</v>
      </c>
      <c r="C35" s="96">
        <v>12</v>
      </c>
      <c r="D35" s="96">
        <v>6</v>
      </c>
      <c r="E35" s="96">
        <v>1</v>
      </c>
      <c r="F35" s="96">
        <v>1</v>
      </c>
      <c r="G35" s="96"/>
      <c r="H35" s="96"/>
      <c r="I35" s="96"/>
      <c r="J35" s="96"/>
      <c r="K35" s="96"/>
      <c r="L35" s="96"/>
    </row>
    <row r="36" spans="2:12" ht="15" thickBot="1">
      <c r="B36" s="95" t="s">
        <v>110</v>
      </c>
      <c r="C36" s="96">
        <v>24</v>
      </c>
      <c r="D36" s="96">
        <v>10</v>
      </c>
      <c r="E36" s="96">
        <v>1</v>
      </c>
      <c r="F36" s="96">
        <v>1</v>
      </c>
      <c r="G36" s="96">
        <v>1</v>
      </c>
      <c r="H36" s="96">
        <v>1</v>
      </c>
      <c r="I36" s="96"/>
      <c r="J36" s="96">
        <v>2</v>
      </c>
      <c r="K36" s="96">
        <v>1</v>
      </c>
      <c r="L36" s="96">
        <v>1</v>
      </c>
    </row>
    <row r="37" spans="2:12" ht="15" thickBot="1">
      <c r="B37" s="95" t="s">
        <v>111</v>
      </c>
      <c r="C37" s="96">
        <v>10</v>
      </c>
      <c r="D37" s="96">
        <v>3</v>
      </c>
      <c r="E37" s="96"/>
      <c r="F37" s="96">
        <v>1</v>
      </c>
      <c r="G37" s="96">
        <v>1</v>
      </c>
      <c r="H37" s="96"/>
      <c r="I37" s="96"/>
      <c r="J37" s="96">
        <v>1</v>
      </c>
      <c r="K37" s="96"/>
      <c r="L37" s="96">
        <v>1</v>
      </c>
    </row>
    <row r="38" spans="2:12" ht="15" thickBot="1">
      <c r="B38" s="93" t="s">
        <v>149</v>
      </c>
      <c r="C38" s="97">
        <v>151</v>
      </c>
      <c r="D38" s="97">
        <v>63</v>
      </c>
      <c r="E38" s="97">
        <v>1</v>
      </c>
      <c r="F38" s="97">
        <v>2</v>
      </c>
      <c r="G38" s="97">
        <v>1</v>
      </c>
      <c r="H38" s="97">
        <v>11</v>
      </c>
      <c r="I38" s="97">
        <v>13</v>
      </c>
      <c r="J38" s="97">
        <v>6</v>
      </c>
      <c r="K38" s="97">
        <v>5</v>
      </c>
      <c r="L38" s="97">
        <v>5</v>
      </c>
    </row>
    <row r="39" spans="2:12" ht="15" thickBot="1">
      <c r="B39" s="95" t="s">
        <v>150</v>
      </c>
      <c r="C39" s="96">
        <v>9</v>
      </c>
      <c r="D39" s="96">
        <v>2</v>
      </c>
      <c r="E39" s="96"/>
      <c r="F39" s="96"/>
      <c r="G39" s="96"/>
      <c r="H39" s="96"/>
      <c r="I39" s="96">
        <v>1</v>
      </c>
      <c r="J39" s="96"/>
      <c r="K39" s="96"/>
      <c r="L39" s="96"/>
    </row>
    <row r="40" spans="2:12" ht="15" thickBot="1">
      <c r="B40" s="95" t="s">
        <v>151</v>
      </c>
      <c r="C40" s="96">
        <v>16</v>
      </c>
      <c r="D40" s="96">
        <v>7</v>
      </c>
      <c r="E40" s="96">
        <v>1</v>
      </c>
      <c r="F40" s="96"/>
      <c r="G40" s="96"/>
      <c r="H40" s="96">
        <v>2</v>
      </c>
      <c r="I40" s="96">
        <v>1</v>
      </c>
      <c r="J40" s="96">
        <v>1</v>
      </c>
      <c r="K40" s="96"/>
      <c r="L40" s="96">
        <v>1</v>
      </c>
    </row>
    <row r="41" spans="2:12" ht="15" thickBot="1">
      <c r="B41" s="95" t="s">
        <v>152</v>
      </c>
      <c r="C41" s="96">
        <v>25</v>
      </c>
      <c r="D41" s="96">
        <v>8</v>
      </c>
      <c r="E41" s="96"/>
      <c r="F41" s="96">
        <v>1</v>
      </c>
      <c r="G41" s="96">
        <v>1</v>
      </c>
      <c r="H41" s="96"/>
      <c r="I41" s="96">
        <v>3</v>
      </c>
      <c r="J41" s="96">
        <v>2</v>
      </c>
      <c r="K41" s="96"/>
      <c r="L41" s="96">
        <v>3</v>
      </c>
    </row>
    <row r="42" spans="2:12" ht="15" thickBot="1">
      <c r="B42" s="95" t="s">
        <v>153</v>
      </c>
      <c r="C42" s="96">
        <v>13</v>
      </c>
      <c r="D42" s="96">
        <v>5</v>
      </c>
      <c r="E42" s="96"/>
      <c r="F42" s="96"/>
      <c r="G42" s="96"/>
      <c r="H42" s="96"/>
      <c r="I42" s="96">
        <v>1</v>
      </c>
      <c r="J42" s="96">
        <v>1</v>
      </c>
      <c r="K42" s="96">
        <v>1</v>
      </c>
      <c r="L42" s="96"/>
    </row>
    <row r="43" spans="2:12" ht="15" thickBot="1">
      <c r="B43" s="95" t="s">
        <v>154</v>
      </c>
      <c r="C43" s="96">
        <v>21</v>
      </c>
      <c r="D43" s="96">
        <v>11</v>
      </c>
      <c r="E43" s="96"/>
      <c r="F43" s="96"/>
      <c r="G43" s="96"/>
      <c r="H43" s="96">
        <v>1</v>
      </c>
      <c r="I43" s="96">
        <v>3</v>
      </c>
      <c r="J43" s="96">
        <v>1</v>
      </c>
      <c r="K43" s="96">
        <v>1</v>
      </c>
      <c r="L43" s="96"/>
    </row>
    <row r="44" spans="2:12" ht="15" thickBot="1">
      <c r="B44" s="95" t="s">
        <v>155</v>
      </c>
      <c r="C44" s="96">
        <v>18</v>
      </c>
      <c r="D44" s="96">
        <v>5</v>
      </c>
      <c r="E44" s="96"/>
      <c r="F44" s="96">
        <v>1</v>
      </c>
      <c r="G44" s="96"/>
      <c r="H44" s="96">
        <v>2</v>
      </c>
      <c r="I44" s="96"/>
      <c r="J44" s="96">
        <v>1</v>
      </c>
      <c r="K44" s="96"/>
      <c r="L44" s="96"/>
    </row>
    <row r="45" spans="2:12" ht="15" thickBot="1">
      <c r="B45" s="95" t="s">
        <v>156</v>
      </c>
      <c r="C45" s="96">
        <v>2</v>
      </c>
      <c r="D45" s="96">
        <v>0</v>
      </c>
      <c r="E45" s="96"/>
      <c r="F45" s="96"/>
      <c r="G45" s="96"/>
      <c r="H45" s="96"/>
      <c r="I45" s="96"/>
      <c r="J45" s="96"/>
      <c r="K45" s="96"/>
      <c r="L45" s="96"/>
    </row>
    <row r="46" spans="2:12" ht="15" thickBot="1">
      <c r="B46" s="95" t="s">
        <v>157</v>
      </c>
      <c r="C46" s="96">
        <v>12</v>
      </c>
      <c r="D46" s="96">
        <v>6</v>
      </c>
      <c r="E46" s="96"/>
      <c r="F46" s="96"/>
      <c r="G46" s="96"/>
      <c r="H46" s="96"/>
      <c r="I46" s="96"/>
      <c r="J46" s="96"/>
      <c r="K46" s="96">
        <v>1</v>
      </c>
      <c r="L46" s="96">
        <v>1</v>
      </c>
    </row>
    <row r="47" spans="2:12" ht="15" thickBot="1">
      <c r="B47" s="95" t="s">
        <v>158</v>
      </c>
      <c r="C47" s="96">
        <v>7</v>
      </c>
      <c r="D47" s="96">
        <v>4</v>
      </c>
      <c r="E47" s="96"/>
      <c r="F47" s="96"/>
      <c r="G47" s="96"/>
      <c r="H47" s="96">
        <v>1</v>
      </c>
      <c r="I47" s="96">
        <v>1</v>
      </c>
      <c r="J47" s="96"/>
      <c r="K47" s="96"/>
      <c r="L47" s="96"/>
    </row>
    <row r="48" spans="2:12" ht="15" thickBot="1">
      <c r="B48" s="95" t="s">
        <v>159</v>
      </c>
      <c r="C48" s="96">
        <v>28</v>
      </c>
      <c r="D48" s="96">
        <v>15</v>
      </c>
      <c r="E48" s="96"/>
      <c r="F48" s="96"/>
      <c r="G48" s="96"/>
      <c r="H48" s="96">
        <v>5</v>
      </c>
      <c r="I48" s="96">
        <v>3</v>
      </c>
      <c r="J48" s="96"/>
      <c r="K48" s="96">
        <v>2</v>
      </c>
      <c r="L48" s="96"/>
    </row>
    <row r="49" spans="2:12" ht="15" thickBot="1">
      <c r="B49" s="93" t="s">
        <v>160</v>
      </c>
      <c r="C49" s="97">
        <v>555</v>
      </c>
      <c r="D49" s="97">
        <v>127</v>
      </c>
      <c r="E49" s="97">
        <v>24</v>
      </c>
      <c r="F49" s="97">
        <v>4</v>
      </c>
      <c r="G49" s="97">
        <v>2</v>
      </c>
      <c r="H49" s="97">
        <v>11</v>
      </c>
      <c r="I49" s="97">
        <v>9</v>
      </c>
      <c r="J49" s="97">
        <v>5</v>
      </c>
      <c r="K49" s="97">
        <v>5</v>
      </c>
      <c r="L49" s="97">
        <v>10</v>
      </c>
    </row>
    <row r="50" spans="2:12" ht="15" thickBot="1">
      <c r="B50" s="95" t="s">
        <v>161</v>
      </c>
      <c r="C50" s="96">
        <v>11</v>
      </c>
      <c r="D50" s="96">
        <v>1</v>
      </c>
      <c r="E50" s="96"/>
      <c r="F50" s="96"/>
      <c r="G50" s="96">
        <v>1</v>
      </c>
      <c r="H50" s="96"/>
      <c r="I50" s="96"/>
      <c r="J50" s="96"/>
      <c r="K50" s="96"/>
      <c r="L50" s="96"/>
    </row>
    <row r="51" spans="2:12" ht="15" thickBot="1">
      <c r="B51" s="95" t="s">
        <v>116</v>
      </c>
      <c r="C51" s="96">
        <v>31</v>
      </c>
      <c r="D51" s="96">
        <v>10</v>
      </c>
      <c r="E51" s="96">
        <v>1</v>
      </c>
      <c r="F51" s="96"/>
      <c r="G51" s="96"/>
      <c r="H51" s="96">
        <v>1</v>
      </c>
      <c r="I51" s="96"/>
      <c r="J51" s="96"/>
      <c r="K51" s="96"/>
      <c r="L51" s="96">
        <v>1</v>
      </c>
    </row>
    <row r="52" spans="2:12" ht="15" thickBot="1">
      <c r="B52" s="95" t="s">
        <v>117</v>
      </c>
      <c r="C52" s="96">
        <v>16</v>
      </c>
      <c r="D52" s="96">
        <v>2</v>
      </c>
      <c r="E52" s="96">
        <v>1</v>
      </c>
      <c r="F52" s="96"/>
      <c r="G52" s="96"/>
      <c r="H52" s="96"/>
      <c r="I52" s="96">
        <v>1</v>
      </c>
      <c r="J52" s="96"/>
      <c r="K52" s="96">
        <v>1</v>
      </c>
      <c r="L52" s="96"/>
    </row>
    <row r="53" spans="2:12" ht="15" thickBot="1">
      <c r="B53" s="95" t="s">
        <v>162</v>
      </c>
      <c r="C53" s="96">
        <v>13</v>
      </c>
      <c r="D53" s="96">
        <v>2</v>
      </c>
      <c r="E53" s="96"/>
      <c r="F53" s="96"/>
      <c r="G53" s="96"/>
      <c r="H53" s="96"/>
      <c r="I53" s="96"/>
      <c r="J53" s="96"/>
      <c r="K53" s="96"/>
      <c r="L53" s="96"/>
    </row>
    <row r="54" spans="2:12" ht="15" thickBot="1">
      <c r="B54" s="95" t="s">
        <v>163</v>
      </c>
      <c r="C54" s="96">
        <v>9</v>
      </c>
      <c r="D54" s="96">
        <v>1</v>
      </c>
      <c r="E54" s="96">
        <v>1</v>
      </c>
      <c r="F54" s="96">
        <v>1</v>
      </c>
      <c r="G54" s="96"/>
      <c r="H54" s="96"/>
      <c r="I54" s="96"/>
      <c r="J54" s="96"/>
      <c r="K54" s="96"/>
      <c r="L54" s="96"/>
    </row>
    <row r="55" spans="2:12" ht="15" thickBot="1">
      <c r="B55" s="95" t="s">
        <v>115</v>
      </c>
      <c r="C55" s="96">
        <v>429</v>
      </c>
      <c r="D55" s="96">
        <v>97</v>
      </c>
      <c r="E55" s="96">
        <v>17</v>
      </c>
      <c r="F55" s="96">
        <v>2</v>
      </c>
      <c r="G55" s="96"/>
      <c r="H55" s="96">
        <v>9</v>
      </c>
      <c r="I55" s="96">
        <v>8</v>
      </c>
      <c r="J55" s="96">
        <v>5</v>
      </c>
      <c r="K55" s="96">
        <v>3</v>
      </c>
      <c r="L55" s="96">
        <v>9</v>
      </c>
    </row>
    <row r="56" spans="2:12" ht="15" thickBot="1">
      <c r="B56" s="95" t="s">
        <v>118</v>
      </c>
      <c r="C56" s="96">
        <v>10</v>
      </c>
      <c r="D56" s="96">
        <v>4</v>
      </c>
      <c r="E56" s="96"/>
      <c r="F56" s="96"/>
      <c r="G56" s="96"/>
      <c r="H56" s="96">
        <v>1</v>
      </c>
      <c r="I56" s="96"/>
      <c r="J56" s="96"/>
      <c r="K56" s="96">
        <v>1</v>
      </c>
      <c r="L56" s="96"/>
    </row>
    <row r="57" spans="2:12" ht="15" thickBot="1">
      <c r="B57" s="95" t="s">
        <v>164</v>
      </c>
      <c r="C57" s="96">
        <v>13</v>
      </c>
      <c r="D57" s="96">
        <v>3</v>
      </c>
      <c r="E57" s="96">
        <v>1</v>
      </c>
      <c r="F57" s="96"/>
      <c r="G57" s="96"/>
      <c r="H57" s="96"/>
      <c r="I57" s="96"/>
      <c r="J57" s="96"/>
      <c r="K57" s="96"/>
      <c r="L57" s="96"/>
    </row>
    <row r="58" spans="2:12" ht="15" thickBot="1">
      <c r="B58" s="95" t="s">
        <v>165</v>
      </c>
      <c r="C58" s="96">
        <v>4</v>
      </c>
      <c r="D58" s="96">
        <v>2</v>
      </c>
      <c r="E58" s="96">
        <v>1</v>
      </c>
      <c r="F58" s="96"/>
      <c r="G58" s="96"/>
      <c r="H58" s="96"/>
      <c r="I58" s="96"/>
      <c r="J58" s="96"/>
      <c r="K58" s="96"/>
      <c r="L58" s="96"/>
    </row>
    <row r="59" spans="2:12" ht="15" thickBot="1">
      <c r="B59" s="95" t="s">
        <v>166</v>
      </c>
      <c r="C59" s="96">
        <v>19</v>
      </c>
      <c r="D59" s="96">
        <v>5</v>
      </c>
      <c r="E59" s="96">
        <v>2</v>
      </c>
      <c r="F59" s="96">
        <v>1</v>
      </c>
      <c r="G59" s="96">
        <v>1</v>
      </c>
      <c r="H59" s="96"/>
      <c r="I59" s="96"/>
      <c r="J59" s="96"/>
      <c r="K59" s="96"/>
      <c r="L59" s="96"/>
    </row>
  </sheetData>
  <autoFilter ref="B10:L10" xr:uid="{28A4A45C-DE21-4F78-BE3D-382A6EE95FDD}"/>
  <mergeCells count="5">
    <mergeCell ref="C9:D9"/>
    <mergeCell ref="E9:G9"/>
    <mergeCell ref="H9:L9"/>
    <mergeCell ref="B7:I7"/>
    <mergeCell ref="N10:P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9319-5940-4080-8469-3D982DFBFAEB}">
  <dimension ref="B2:G65"/>
  <sheetViews>
    <sheetView topLeftCell="A2" zoomScaleNormal="100" workbookViewId="0">
      <selection activeCell="H5" sqref="H5"/>
    </sheetView>
  </sheetViews>
  <sheetFormatPr defaultRowHeight="14.5"/>
  <cols>
    <col min="1" max="1" width="6" customWidth="1"/>
    <col min="2" max="2" width="24.54296875" customWidth="1"/>
    <col min="3" max="3" width="12.7265625" customWidth="1"/>
    <col min="4" max="4" width="15.08984375" customWidth="1"/>
    <col min="5" max="5" width="12.36328125" customWidth="1"/>
    <col min="6" max="6" width="14.6328125" customWidth="1"/>
    <col min="7" max="7" width="46" customWidth="1"/>
  </cols>
  <sheetData>
    <row r="2" spans="2:7" ht="15.5">
      <c r="F2" s="73" t="s">
        <v>218</v>
      </c>
    </row>
    <row r="3" spans="2:7" ht="15.5">
      <c r="F3" s="19" t="s">
        <v>176</v>
      </c>
    </row>
    <row r="4" spans="2:7" ht="15.5">
      <c r="F4" s="19" t="s">
        <v>177</v>
      </c>
    </row>
    <row r="9" spans="2:7">
      <c r="B9" s="148" t="s">
        <v>216</v>
      </c>
      <c r="C9" s="148"/>
      <c r="D9" s="148"/>
      <c r="E9" s="148"/>
      <c r="F9" s="148"/>
    </row>
    <row r="10" spans="2:7">
      <c r="B10" s="148"/>
      <c r="C10" s="148"/>
      <c r="D10" s="148"/>
      <c r="E10" s="148"/>
      <c r="F10" s="148"/>
    </row>
    <row r="11" spans="2:7" ht="15" thickBot="1"/>
    <row r="12" spans="2:7" ht="15" thickBot="1">
      <c r="C12" s="145" t="s">
        <v>203</v>
      </c>
      <c r="D12" s="146"/>
      <c r="E12" s="145" t="s">
        <v>204</v>
      </c>
      <c r="F12" s="146"/>
      <c r="G12" s="53"/>
    </row>
    <row r="13" spans="2:7" ht="29.5" thickBot="1">
      <c r="B13" s="57" t="s">
        <v>205</v>
      </c>
      <c r="C13" s="58" t="s">
        <v>215</v>
      </c>
      <c r="D13" s="59" t="s">
        <v>213</v>
      </c>
      <c r="E13" s="58" t="s">
        <v>214</v>
      </c>
      <c r="F13" s="59" t="s">
        <v>213</v>
      </c>
      <c r="G13" s="54"/>
    </row>
    <row r="14" spans="2:7">
      <c r="B14" s="60" t="s">
        <v>116</v>
      </c>
      <c r="C14" s="65">
        <v>5</v>
      </c>
      <c r="D14" s="65">
        <v>300</v>
      </c>
      <c r="E14" s="65">
        <v>13</v>
      </c>
      <c r="F14" s="66">
        <v>100</v>
      </c>
      <c r="G14" s="54"/>
    </row>
    <row r="15" spans="2:7">
      <c r="B15" s="61" t="s">
        <v>115</v>
      </c>
      <c r="C15" s="67">
        <v>5</v>
      </c>
      <c r="D15" s="67">
        <v>1280</v>
      </c>
      <c r="E15" s="67">
        <v>5</v>
      </c>
      <c r="F15" s="68">
        <v>240</v>
      </c>
      <c r="G15" s="56"/>
    </row>
    <row r="16" spans="2:7">
      <c r="B16" s="61" t="s">
        <v>137</v>
      </c>
      <c r="C16" s="67">
        <v>35</v>
      </c>
      <c r="D16" s="67">
        <v>53</v>
      </c>
      <c r="E16" s="67">
        <v>20</v>
      </c>
      <c r="F16" s="68">
        <v>45</v>
      </c>
      <c r="G16" s="56"/>
    </row>
    <row r="17" spans="2:7">
      <c r="B17" s="62" t="s">
        <v>150</v>
      </c>
      <c r="C17" s="67">
        <v>78</v>
      </c>
      <c r="D17" s="67">
        <v>78</v>
      </c>
      <c r="E17" s="67">
        <v>15</v>
      </c>
      <c r="F17" s="68">
        <v>15</v>
      </c>
      <c r="G17" s="56"/>
    </row>
    <row r="18" spans="2:7">
      <c r="B18" s="62" t="s">
        <v>161</v>
      </c>
      <c r="C18" s="67">
        <v>10</v>
      </c>
      <c r="D18" s="67">
        <v>19</v>
      </c>
      <c r="E18" s="67">
        <v>50</v>
      </c>
      <c r="F18" s="68">
        <v>50</v>
      </c>
      <c r="G18" s="56"/>
    </row>
    <row r="19" spans="2:7">
      <c r="B19" s="62" t="s">
        <v>151</v>
      </c>
      <c r="C19" s="67">
        <v>9</v>
      </c>
      <c r="D19" s="67">
        <v>15</v>
      </c>
      <c r="E19" s="67">
        <v>14</v>
      </c>
      <c r="F19" s="68">
        <v>14</v>
      </c>
      <c r="G19" s="56"/>
    </row>
    <row r="20" spans="2:7">
      <c r="B20" s="62" t="s">
        <v>206</v>
      </c>
      <c r="C20" s="67">
        <v>20</v>
      </c>
      <c r="D20" s="67">
        <v>23</v>
      </c>
      <c r="E20" s="67">
        <v>20</v>
      </c>
      <c r="F20" s="68">
        <v>67</v>
      </c>
      <c r="G20" s="56"/>
    </row>
    <row r="21" spans="2:7" ht="16" customHeight="1">
      <c r="B21" s="62" t="s">
        <v>152</v>
      </c>
      <c r="C21" s="67">
        <v>74</v>
      </c>
      <c r="D21" s="67">
        <v>119</v>
      </c>
      <c r="E21" s="67">
        <v>46</v>
      </c>
      <c r="F21" s="68">
        <v>57</v>
      </c>
      <c r="G21" s="56"/>
    </row>
    <row r="22" spans="2:7" ht="29">
      <c r="B22" s="64" t="s">
        <v>207</v>
      </c>
      <c r="C22" s="67">
        <v>37</v>
      </c>
      <c r="D22" s="67">
        <v>156</v>
      </c>
      <c r="E22" s="67">
        <v>5</v>
      </c>
      <c r="F22" s="68">
        <v>20</v>
      </c>
      <c r="G22" s="56"/>
    </row>
    <row r="23" spans="2:7">
      <c r="B23" s="64" t="s">
        <v>134</v>
      </c>
      <c r="C23" s="67">
        <v>27</v>
      </c>
      <c r="D23" s="67">
        <v>51</v>
      </c>
      <c r="E23" s="67">
        <v>20</v>
      </c>
      <c r="F23" s="68">
        <v>20</v>
      </c>
      <c r="G23" s="56"/>
    </row>
    <row r="24" spans="2:7">
      <c r="B24" s="64" t="s">
        <v>153</v>
      </c>
      <c r="C24" s="67">
        <v>27</v>
      </c>
      <c r="D24" s="67">
        <v>30.5</v>
      </c>
      <c r="E24" s="67">
        <v>25</v>
      </c>
      <c r="F24" s="68">
        <v>28</v>
      </c>
      <c r="G24" s="56"/>
    </row>
    <row r="25" spans="2:7" ht="29">
      <c r="B25" s="64" t="s">
        <v>208</v>
      </c>
      <c r="C25" s="67">
        <v>20</v>
      </c>
      <c r="D25" s="67">
        <v>110</v>
      </c>
      <c r="E25" s="67">
        <v>5</v>
      </c>
      <c r="F25" s="68">
        <v>60</v>
      </c>
      <c r="G25" s="56"/>
    </row>
    <row r="26" spans="2:7">
      <c r="B26" s="64" t="s">
        <v>138</v>
      </c>
      <c r="C26" s="67">
        <v>20</v>
      </c>
      <c r="D26" s="67">
        <v>126</v>
      </c>
      <c r="E26" s="67">
        <v>20</v>
      </c>
      <c r="F26" s="68">
        <v>126</v>
      </c>
      <c r="G26" s="56"/>
    </row>
    <row r="27" spans="2:7">
      <c r="B27" s="64" t="s">
        <v>113</v>
      </c>
      <c r="C27" s="67">
        <v>86</v>
      </c>
      <c r="D27" s="67">
        <v>133</v>
      </c>
      <c r="E27" s="67">
        <v>25</v>
      </c>
      <c r="F27" s="68">
        <v>25</v>
      </c>
      <c r="G27" s="56"/>
    </row>
    <row r="28" spans="2:7">
      <c r="B28" s="61" t="s">
        <v>141</v>
      </c>
      <c r="C28" s="67">
        <v>13</v>
      </c>
      <c r="D28" s="67">
        <v>55</v>
      </c>
      <c r="E28" s="67">
        <v>5</v>
      </c>
      <c r="F28" s="68">
        <v>20</v>
      </c>
      <c r="G28" s="56"/>
    </row>
    <row r="29" spans="2:7">
      <c r="B29" s="64" t="s">
        <v>117</v>
      </c>
      <c r="C29" s="67">
        <v>30.666666666666668</v>
      </c>
      <c r="D29" s="67">
        <v>30.666666666666668</v>
      </c>
      <c r="E29" s="67">
        <v>17.333333333333332</v>
      </c>
      <c r="F29" s="68">
        <v>17.333333333333332</v>
      </c>
      <c r="G29" s="56"/>
    </row>
    <row r="30" spans="2:7" ht="29">
      <c r="B30" s="64" t="s">
        <v>209</v>
      </c>
      <c r="C30" s="67">
        <v>78.333333333333329</v>
      </c>
      <c r="D30" s="67">
        <v>136.66666666666666</v>
      </c>
      <c r="E30" s="67">
        <v>28</v>
      </c>
      <c r="F30" s="68">
        <v>48</v>
      </c>
      <c r="G30" s="56"/>
    </row>
    <row r="31" spans="2:7">
      <c r="B31" s="64" t="s">
        <v>154</v>
      </c>
      <c r="C31" s="67">
        <v>41</v>
      </c>
      <c r="D31" s="67">
        <v>41</v>
      </c>
      <c r="E31" s="67">
        <v>100</v>
      </c>
      <c r="F31" s="68">
        <v>100</v>
      </c>
      <c r="G31" s="56"/>
    </row>
    <row r="32" spans="2:7">
      <c r="B32" s="62" t="s">
        <v>112</v>
      </c>
      <c r="C32" s="67">
        <v>55</v>
      </c>
      <c r="D32" s="67">
        <v>93</v>
      </c>
      <c r="E32" s="67">
        <v>5</v>
      </c>
      <c r="F32" s="68">
        <v>5</v>
      </c>
      <c r="G32" s="56"/>
    </row>
    <row r="33" spans="2:7">
      <c r="B33" s="62" t="s">
        <v>147</v>
      </c>
      <c r="C33" s="67">
        <v>6</v>
      </c>
      <c r="D33" s="67">
        <v>15</v>
      </c>
      <c r="E33" s="67">
        <v>7</v>
      </c>
      <c r="F33" s="68">
        <v>15</v>
      </c>
      <c r="G33" s="56"/>
    </row>
    <row r="34" spans="2:7">
      <c r="B34" s="62" t="s">
        <v>155</v>
      </c>
      <c r="C34" s="67">
        <v>74</v>
      </c>
      <c r="D34" s="67">
        <v>74</v>
      </c>
      <c r="E34" s="67">
        <v>51</v>
      </c>
      <c r="F34" s="68">
        <v>68</v>
      </c>
      <c r="G34" s="56"/>
    </row>
    <row r="35" spans="2:7">
      <c r="B35" s="62" t="s">
        <v>162</v>
      </c>
      <c r="C35" s="67">
        <v>33</v>
      </c>
      <c r="D35" s="67">
        <v>54</v>
      </c>
      <c r="E35" s="67">
        <v>17.5</v>
      </c>
      <c r="F35" s="68">
        <v>39</v>
      </c>
      <c r="G35" s="56"/>
    </row>
    <row r="36" spans="2:7" ht="21.5" customHeight="1">
      <c r="B36" s="61" t="s">
        <v>136</v>
      </c>
      <c r="C36" s="67">
        <v>20</v>
      </c>
      <c r="D36" s="67">
        <v>102</v>
      </c>
      <c r="E36" s="67">
        <v>28</v>
      </c>
      <c r="F36" s="68">
        <v>106</v>
      </c>
      <c r="G36" s="56"/>
    </row>
    <row r="37" spans="2:7" ht="18.5" customHeight="1">
      <c r="B37" s="62" t="s">
        <v>163</v>
      </c>
      <c r="C37" s="67">
        <v>15</v>
      </c>
      <c r="D37" s="67">
        <v>20</v>
      </c>
      <c r="E37" s="67">
        <v>20</v>
      </c>
      <c r="F37" s="68">
        <v>30</v>
      </c>
      <c r="G37" s="56"/>
    </row>
    <row r="38" spans="2:7">
      <c r="B38" s="62" t="s">
        <v>148</v>
      </c>
      <c r="C38" s="67">
        <v>26</v>
      </c>
      <c r="D38" s="67">
        <v>26</v>
      </c>
      <c r="E38" s="67">
        <v>5</v>
      </c>
      <c r="F38" s="68">
        <v>5</v>
      </c>
      <c r="G38" s="56"/>
    </row>
    <row r="39" spans="2:7" ht="29">
      <c r="B39" s="61" t="s">
        <v>210</v>
      </c>
      <c r="C39" s="67">
        <v>56</v>
      </c>
      <c r="D39" s="67">
        <v>156</v>
      </c>
      <c r="E39" s="67">
        <v>5</v>
      </c>
      <c r="F39" s="68">
        <v>15</v>
      </c>
      <c r="G39" s="56"/>
    </row>
    <row r="40" spans="2:7">
      <c r="B40" s="62" t="s">
        <v>118</v>
      </c>
      <c r="C40" s="67">
        <v>19.5</v>
      </c>
      <c r="D40" s="67">
        <v>19.5</v>
      </c>
      <c r="E40" s="67">
        <v>19</v>
      </c>
      <c r="F40" s="68">
        <v>19</v>
      </c>
      <c r="G40" s="56"/>
    </row>
    <row r="41" spans="2:7">
      <c r="B41" s="62" t="s">
        <v>164</v>
      </c>
      <c r="C41" s="67">
        <v>120</v>
      </c>
      <c r="D41" s="67">
        <v>120</v>
      </c>
      <c r="E41" s="67">
        <v>160</v>
      </c>
      <c r="F41" s="68">
        <v>160</v>
      </c>
      <c r="G41" s="56"/>
    </row>
    <row r="42" spans="2:7">
      <c r="B42" s="61" t="s">
        <v>142</v>
      </c>
      <c r="C42" s="67">
        <v>90</v>
      </c>
      <c r="D42" s="67">
        <v>141</v>
      </c>
      <c r="E42" s="67">
        <v>42</v>
      </c>
      <c r="F42" s="68">
        <v>45</v>
      </c>
      <c r="G42" s="56"/>
    </row>
    <row r="43" spans="2:7">
      <c r="B43" s="62" t="s">
        <v>165</v>
      </c>
      <c r="C43" s="67">
        <v>60</v>
      </c>
      <c r="D43" s="67">
        <v>60</v>
      </c>
      <c r="E43" s="67">
        <v>7</v>
      </c>
      <c r="F43" s="68">
        <v>7</v>
      </c>
      <c r="G43" s="56"/>
    </row>
    <row r="44" spans="2:7">
      <c r="B44" s="62" t="s">
        <v>166</v>
      </c>
      <c r="C44" s="67">
        <v>33</v>
      </c>
      <c r="D44" s="67">
        <v>99</v>
      </c>
      <c r="E44" s="67">
        <v>10</v>
      </c>
      <c r="F44" s="68">
        <v>42</v>
      </c>
      <c r="G44" s="56"/>
    </row>
    <row r="45" spans="2:7">
      <c r="B45" s="62" t="s">
        <v>157</v>
      </c>
      <c r="C45" s="67">
        <v>75.5</v>
      </c>
      <c r="D45" s="67">
        <v>84</v>
      </c>
      <c r="E45" s="67">
        <v>23</v>
      </c>
      <c r="F45" s="68">
        <v>32</v>
      </c>
      <c r="G45" s="56"/>
    </row>
    <row r="46" spans="2:7" ht="19.5" customHeight="1">
      <c r="B46" s="62" t="s">
        <v>143</v>
      </c>
      <c r="C46" s="67">
        <v>45</v>
      </c>
      <c r="D46" s="67">
        <v>100</v>
      </c>
      <c r="E46" s="67">
        <v>41</v>
      </c>
      <c r="F46" s="68">
        <v>83</v>
      </c>
      <c r="G46" s="56"/>
    </row>
    <row r="47" spans="2:7">
      <c r="B47" s="62" t="s">
        <v>144</v>
      </c>
      <c r="C47" s="67">
        <v>34</v>
      </c>
      <c r="D47" s="67">
        <v>58</v>
      </c>
      <c r="E47" s="67">
        <v>16</v>
      </c>
      <c r="F47" s="68">
        <v>18</v>
      </c>
      <c r="G47" s="56"/>
    </row>
    <row r="48" spans="2:7">
      <c r="B48" s="62" t="s">
        <v>158</v>
      </c>
      <c r="C48" s="67">
        <v>7</v>
      </c>
      <c r="D48" s="67">
        <v>183</v>
      </c>
      <c r="E48" s="67">
        <v>10</v>
      </c>
      <c r="F48" s="68">
        <v>61</v>
      </c>
      <c r="G48" s="56"/>
    </row>
    <row r="49" spans="2:7">
      <c r="B49" s="62" t="s">
        <v>159</v>
      </c>
      <c r="C49" s="67">
        <v>95</v>
      </c>
      <c r="D49" s="67">
        <v>159</v>
      </c>
      <c r="E49" s="67">
        <v>37</v>
      </c>
      <c r="F49" s="68">
        <v>49</v>
      </c>
      <c r="G49" s="56"/>
    </row>
    <row r="50" spans="2:7" ht="29.5" thickBot="1">
      <c r="B50" s="61" t="s">
        <v>211</v>
      </c>
      <c r="C50" s="69">
        <v>21</v>
      </c>
      <c r="D50" s="69">
        <v>104</v>
      </c>
      <c r="E50" s="69">
        <v>5</v>
      </c>
      <c r="F50" s="70">
        <v>102</v>
      </c>
      <c r="G50" s="56"/>
    </row>
    <row r="51" spans="2:7" ht="16" thickBot="1">
      <c r="B51" s="63" t="s">
        <v>212</v>
      </c>
      <c r="C51" s="71">
        <f>SUM(C14:C50)/37</f>
        <v>40.567567567567565</v>
      </c>
      <c r="D51" s="71">
        <f t="shared" ref="D51:F51" si="0">SUM(D14:D50)/37</f>
        <v>119.57657657657657</v>
      </c>
      <c r="E51" s="71">
        <f t="shared" si="0"/>
        <v>25.454954954954953</v>
      </c>
      <c r="F51" s="72">
        <f t="shared" si="0"/>
        <v>52.792792792792795</v>
      </c>
      <c r="G51" s="56"/>
    </row>
    <row r="52" spans="2:7">
      <c r="B52" s="55"/>
      <c r="C52" s="55"/>
      <c r="D52" s="55"/>
      <c r="E52" s="55"/>
      <c r="F52" s="55"/>
      <c r="G52" s="56"/>
    </row>
    <row r="53" spans="2:7">
      <c r="B53" s="55"/>
      <c r="C53" s="55"/>
      <c r="D53" s="55"/>
      <c r="E53" s="55"/>
      <c r="F53" s="55"/>
      <c r="G53" s="56"/>
    </row>
    <row r="54" spans="2:7">
      <c r="B54" s="147" t="s">
        <v>178</v>
      </c>
      <c r="C54" s="147"/>
      <c r="D54" s="147"/>
      <c r="E54" s="147"/>
      <c r="F54" s="147"/>
      <c r="G54" s="56"/>
    </row>
    <row r="55" spans="2:7">
      <c r="B55" s="147"/>
      <c r="C55" s="147"/>
      <c r="D55" s="147"/>
      <c r="E55" s="147"/>
      <c r="F55" s="147"/>
      <c r="G55" s="56"/>
    </row>
    <row r="56" spans="2:7">
      <c r="B56" s="147"/>
      <c r="C56" s="147"/>
      <c r="D56" s="147"/>
      <c r="E56" s="147"/>
      <c r="F56" s="147"/>
      <c r="G56" s="56"/>
    </row>
    <row r="57" spans="2:7">
      <c r="B57" s="55"/>
      <c r="C57" s="55"/>
      <c r="D57" s="55"/>
      <c r="E57" s="55"/>
      <c r="F57" s="55"/>
      <c r="G57" s="56"/>
    </row>
    <row r="58" spans="2:7">
      <c r="B58" s="55"/>
      <c r="C58" s="55"/>
      <c r="D58" s="55"/>
      <c r="E58" s="55"/>
      <c r="F58" s="55"/>
      <c r="G58" s="56"/>
    </row>
    <row r="59" spans="2:7" ht="37.5" customHeight="1">
      <c r="B59" s="55"/>
      <c r="C59" s="55"/>
      <c r="D59" s="55"/>
      <c r="E59" s="55"/>
      <c r="F59" s="55"/>
      <c r="G59" s="56"/>
    </row>
    <row r="60" spans="2:7" ht="35.25" customHeight="1">
      <c r="B60" s="55"/>
      <c r="C60" s="55"/>
      <c r="D60" s="55"/>
      <c r="E60" s="55"/>
      <c r="F60" s="55"/>
      <c r="G60" s="56"/>
    </row>
    <row r="61" spans="2:7">
      <c r="B61" s="55"/>
      <c r="C61" s="55"/>
      <c r="D61" s="55"/>
      <c r="E61" s="55"/>
      <c r="F61" s="55"/>
      <c r="G61" s="56"/>
    </row>
    <row r="63" spans="2:7">
      <c r="B63" s="143"/>
      <c r="C63" s="144"/>
      <c r="D63" s="144"/>
      <c r="E63" s="144"/>
      <c r="F63" s="144"/>
      <c r="G63" s="144"/>
    </row>
    <row r="64" spans="2:7">
      <c r="B64" s="144"/>
      <c r="C64" s="144"/>
      <c r="D64" s="144"/>
      <c r="E64" s="144"/>
      <c r="F64" s="144"/>
      <c r="G64" s="144"/>
    </row>
    <row r="65" spans="2:7">
      <c r="B65" s="144"/>
      <c r="C65" s="144"/>
      <c r="D65" s="144"/>
      <c r="E65" s="144"/>
      <c r="F65" s="144"/>
      <c r="G65" s="144"/>
    </row>
  </sheetData>
  <autoFilter ref="B13:F51" xr:uid="{F4EA9319-5940-4080-8469-3D982DFBFAEB}"/>
  <mergeCells count="5">
    <mergeCell ref="B63:G65"/>
    <mergeCell ref="C12:D12"/>
    <mergeCell ref="E12:F12"/>
    <mergeCell ref="B54:F56"/>
    <mergeCell ref="B9:F10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e2386e-d7cf-4b48-a832-35f8c2cd4c87" xsi:nil="true"/>
    <lcf76f155ced4ddcb4097134ff3c332f xmlns="d7d90366-9468-44f8-ab77-857e996122f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412C179E5A8BD540B127C75D2CC83E2B" ma:contentTypeVersion="15" ma:contentTypeDescription="Izveidot jaunu dokumentu." ma:contentTypeScope="" ma:versionID="1c278bc4be655a34df8c1077204dc7dd">
  <xsd:schema xmlns:xsd="http://www.w3.org/2001/XMLSchema" xmlns:xs="http://www.w3.org/2001/XMLSchema" xmlns:p="http://schemas.microsoft.com/office/2006/metadata/properties" xmlns:ns2="d7d90366-9468-44f8-ab77-857e996122fd" xmlns:ns3="e6e2386e-d7cf-4b48-a832-35f8c2cd4c87" targetNamespace="http://schemas.microsoft.com/office/2006/metadata/properties" ma:root="true" ma:fieldsID="3d682e230f601405dd9633e569f683db" ns2:_="" ns3:_="">
    <xsd:import namespace="d7d90366-9468-44f8-ab77-857e996122fd"/>
    <xsd:import namespace="e6e2386e-d7cf-4b48-a832-35f8c2cd4c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90366-9468-44f8-ab77-857e996122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ttēlu atzīmes" ma:readOnly="false" ma:fieldId="{5cf76f15-5ced-4ddc-b409-7134ff3c332f}" ma:taxonomyMulti="true" ma:sspId="70cde18c-294e-4b99-9172-39c91b0318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2386e-d7cf-4b48-a832-35f8c2cd4c8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66bae67-704c-4f74-b21b-fe3a1b4f97e0}" ma:internalName="TaxCatchAll" ma:showField="CatchAllData" ma:web="e6e2386e-d7cf-4b48-a832-35f8c2cd4c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73FDA-AAF6-4C55-916F-9B159CD083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122265-E7F4-4334-814A-11D4FF78EBEA}">
  <ds:schemaRefs>
    <ds:schemaRef ds:uri="http://schemas.microsoft.com/office/2006/metadata/properties"/>
    <ds:schemaRef ds:uri="http://schemas.microsoft.com/office/infopath/2007/PartnerControls"/>
    <ds:schemaRef ds:uri="e6e2386e-d7cf-4b48-a832-35f8c2cd4c87"/>
    <ds:schemaRef ds:uri="d7d90366-9468-44f8-ab77-857e996122fd"/>
  </ds:schemaRefs>
</ds:datastoreItem>
</file>

<file path=customXml/itemProps3.xml><?xml version="1.0" encoding="utf-8"?>
<ds:datastoreItem xmlns:ds="http://schemas.openxmlformats.org/officeDocument/2006/customXml" ds:itemID="{57BC95B9-45A0-4F10-B496-CBC1DF6E1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d90366-9468-44f8-ab77-857e996122fd"/>
    <ds:schemaRef ds:uri="e6e2386e-d7cf-4b48-a832-35f8c2cd4c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71abc8c-0b18-4336-97d7-51d65f5c7f99}" enabled="1" method="Standard" siteId="{dbc9012d-628b-43d4-b190-8a730f7e1e9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speciālisti_SAIRIS</vt:lpstr>
      <vt:lpstr>Funkcionālie speciālisti</vt:lpstr>
      <vt:lpstr>ĢĀP_prognoze</vt:lpstr>
      <vt:lpstr>Zobārsti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Anete Mille-Grebeņņikova</dc:creator>
  <cp:lastModifiedBy>Evija Čerpinska</cp:lastModifiedBy>
  <cp:lastPrinted>2025-10-09T10:18:39Z</cp:lastPrinted>
  <dcterms:created xsi:type="dcterms:W3CDTF">2025-01-16T15:02:45Z</dcterms:created>
  <dcterms:modified xsi:type="dcterms:W3CDTF">2025-10-09T13:32:07Z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0x010100412C179E5A8BD540B127C75D2CC83E2B</vt:lpwstr>
  </property>
  <property fmtid="{D5CDD505-2E9C-101B-9397-08002B2CF9AE}" pid="3" name="MediaServiceImageTags">
    <vt:lpwstr/>
  </property>
</Properties>
</file>